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055" windowHeight="7170" activeTab="0"/>
  </bookViews>
  <sheets>
    <sheet name="Electronic Worksheet" sheetId="1" r:id="rId1"/>
    <sheet name="Tax Old Slab Rate" sheetId="2" r:id="rId2"/>
    <sheet name="Tax New Slab Rate" sheetId="3" r:id="rId3"/>
  </sheets>
  <externalReferences>
    <externalReference r:id="rId6"/>
  </externalReferences>
  <definedNames>
    <definedName name="_xlnm.Print_Area" localSheetId="0">'Electronic Worksheet'!$A$1:$S$24</definedName>
  </definedNames>
  <calcPr fullCalcOnLoad="1"/>
</workbook>
</file>

<file path=xl/sharedStrings.xml><?xml version="1.0" encoding="utf-8"?>
<sst xmlns="http://schemas.openxmlformats.org/spreadsheetml/2006/main" count="273" uniqueCount="245">
  <si>
    <t xml:space="preserve">  INCOME TAX STATEMENT FOR THE FINANCIAL YEAR 2020-21 (Assessment Year 2021-22)</t>
  </si>
  <si>
    <t>Month</t>
  </si>
  <si>
    <t>GP</t>
  </si>
  <si>
    <t>Adv. Incre.</t>
  </si>
  <si>
    <t>DA</t>
  </si>
  <si>
    <t>HRA</t>
  </si>
  <si>
    <t>CCA</t>
  </si>
  <si>
    <t>MA</t>
  </si>
  <si>
    <t>Pension</t>
  </si>
  <si>
    <t>Other</t>
  </si>
  <si>
    <t>Total</t>
  </si>
  <si>
    <t>GPF</t>
  </si>
  <si>
    <t>SPF</t>
  </si>
  <si>
    <t>GIS</t>
  </si>
  <si>
    <t>LIC</t>
  </si>
  <si>
    <t>NHIS</t>
  </si>
  <si>
    <t>CPS</t>
  </si>
  <si>
    <t>TDS</t>
  </si>
  <si>
    <t>ELS</t>
  </si>
  <si>
    <t>DA Arrear 1</t>
  </si>
  <si>
    <t>DA Arrear 2</t>
  </si>
  <si>
    <t>Pay Comm.</t>
  </si>
  <si>
    <t>Arrears</t>
  </si>
  <si>
    <t>Bonus</t>
  </si>
  <si>
    <t>Other Rem.</t>
  </si>
  <si>
    <t>CAS Arrear</t>
  </si>
  <si>
    <t>MORE REQUIRED DETAILS OF THE ASSESSE (OTHER THAN SALARY DEDUCTIONS)</t>
  </si>
  <si>
    <t>Employee No. &amp; Name</t>
  </si>
  <si>
    <t>Designation</t>
  </si>
  <si>
    <t>Department / Section</t>
  </si>
  <si>
    <t>PAN No.</t>
  </si>
  <si>
    <t>Mobile Number</t>
  </si>
  <si>
    <t>Type "SU" for Super Sr. Citizen (80 yrs. or above), Type "SR" for Senior Citizen, Type "OT" for others</t>
  </si>
  <si>
    <t xml:space="preserve">Disability status </t>
  </si>
  <si>
    <t>Normal</t>
  </si>
  <si>
    <t>LIC details</t>
  </si>
  <si>
    <t>TOTAL</t>
  </si>
  <si>
    <t>P.P.F.</t>
  </si>
  <si>
    <t>Insurance Premium - quarterly</t>
  </si>
  <si>
    <t>U.T.I. - ULIP</t>
  </si>
  <si>
    <t>Insurance Premium - Halfyearly</t>
  </si>
  <si>
    <t>N.S.C. - VIII Issue</t>
  </si>
  <si>
    <t>Insurance Premium - Annual</t>
  </si>
  <si>
    <t>Fixed Deposit</t>
  </si>
  <si>
    <t>Housing Loan Principal, if any</t>
  </si>
  <si>
    <t>Jevan Suraksha</t>
  </si>
  <si>
    <t>Housing Loan Interest, if any</t>
  </si>
  <si>
    <t>Equity Share ICICI / IDBI</t>
  </si>
  <si>
    <t>Monthly House Rent Paid</t>
  </si>
  <si>
    <t>Tuition Fee paid (School/Colleges)</t>
  </si>
  <si>
    <t>Other income, if any</t>
  </si>
  <si>
    <t>State whether the housing loan</t>
  </si>
  <si>
    <t>Yes</t>
  </si>
  <si>
    <t>Medical Insurance premium (Under Section 80D)</t>
  </si>
  <si>
    <t>obtained after 01.04.1999</t>
  </si>
  <si>
    <t>Medical Treatment (Under Section 80DD)</t>
  </si>
  <si>
    <r>
      <t xml:space="preserve">Infrastructure Bond-Long term </t>
    </r>
    <r>
      <rPr>
        <b/>
        <sz val="10"/>
        <rFont val="Arial"/>
        <family val="2"/>
      </rPr>
      <t>80CCF</t>
    </r>
  </si>
  <si>
    <t>Medical Treatment for specific diseases (Under section 80DDB)</t>
  </si>
  <si>
    <t>Interest for higher education loan (Under Section 80 E)</t>
  </si>
  <si>
    <t>National Relief Fund (Under Section 80G)</t>
  </si>
  <si>
    <t>Deduction in respect of handicapped persons (Under Section 80 U)</t>
  </si>
  <si>
    <t>Additional contribution to National Pension Scheme (Under Section 80CCD(1B)</t>
  </si>
  <si>
    <t>AFTER MAKING ENTRIES GOTO SHEET 2</t>
  </si>
  <si>
    <t>1. It is mandatory to send any one tax calculation i.e Tax Old Slab Rate or Tax New Slab Rate.</t>
  </si>
  <si>
    <t>2. If Old Tax rate is chosen, evidences for tax deductions must be enclosed.</t>
  </si>
  <si>
    <t>3. The filled Income tax calculation statement should reach this section on or before</t>
  </si>
  <si>
    <t>4. If the staff has more than one LIC policies abstract or consolidated statement showing the policy details should be enclosed.</t>
  </si>
  <si>
    <t>5. For repayment of housing loan, the details of interest and principal recovered should be mentioned separately.</t>
  </si>
  <si>
    <t>7. In case monthly rent exceeds Rs.3,000/- the stamped receipt of the house owner, wherever necessary should be enclosed. It is mandatory for the employee to report PAN of the House owner to the employer if rent paid is more than Rs.1 Lakh annually. (IT circular No.08/2013 dated 10.10.2013).</t>
  </si>
  <si>
    <t>8. The HRA received by an employee who is living in his own house or if he does not pay any rent, is fully taxable.</t>
  </si>
  <si>
    <t>10. Incomplete calculation statement will be liable to be returned.</t>
  </si>
  <si>
    <t>11. A certificate to be furnished regarding the relationship of the Assessee for the deductions such as education loan, and L.I.C.policies., etc.,</t>
  </si>
  <si>
    <t>TAX OLD SLAB RATE</t>
  </si>
  <si>
    <t>ASSESSMENT YEAR 2021-2022</t>
  </si>
  <si>
    <t>EMPLOYEE NO. &amp; NAME</t>
  </si>
  <si>
    <t>DESIGNATION</t>
  </si>
  <si>
    <t>PAN NO.</t>
  </si>
  <si>
    <t>SECTION / DEPARTMENT</t>
  </si>
  <si>
    <r>
      <rPr>
        <b/>
        <sz val="10"/>
        <rFont val="Arial"/>
        <family val="2"/>
      </rPr>
      <t>1. SALARY INCOME:</t>
    </r>
    <r>
      <rPr>
        <sz val="10"/>
        <rFont val="Arial"/>
        <family val="2"/>
      </rPr>
      <t xml:space="preserve"> Including HRA, Honorarium, Taxable Allowances, Perquisite (Excluding cash allowance, if any)</t>
    </r>
  </si>
  <si>
    <r>
      <rPr>
        <b/>
        <sz val="10"/>
        <rFont val="Arial"/>
        <family val="2"/>
      </rPr>
      <t>2. LESS:</t>
    </r>
    <r>
      <rPr>
        <sz val="10"/>
        <rFont val="Arial"/>
        <family val="2"/>
      </rPr>
      <t xml:space="preserve"> House Rent Allowance (Sec.10(13A) &amp; Rule 2A)</t>
    </r>
  </si>
  <si>
    <t xml:space="preserve">    (The amount of exemption shall be the least of A,B or C)</t>
  </si>
  <si>
    <t>Rs.</t>
  </si>
  <si>
    <t xml:space="preserve">     A. Actual HRA received of</t>
  </si>
  <si>
    <t xml:space="preserve">     B. Rent paid in excess of one tenth of Salary (Pay+DA)</t>
  </si>
  <si>
    <t xml:space="preserve">     C. Chennai employees 50% of salary other 40%</t>
  </si>
  <si>
    <t xml:space="preserve">     Least of the above 3 should be taken to outer column for HRA exemption</t>
  </si>
  <si>
    <t>3. GROSS SALARY INCOME (1-2)</t>
  </si>
  <si>
    <r>
      <rPr>
        <b/>
        <sz val="10"/>
        <rFont val="Arial"/>
        <family val="2"/>
      </rPr>
      <t>4.</t>
    </r>
    <r>
      <rPr>
        <sz val="10"/>
        <rFont val="Arial"/>
        <family val="2"/>
      </rPr>
      <t xml:space="preserve"> </t>
    </r>
    <r>
      <rPr>
        <b/>
        <sz val="10"/>
        <rFont val="Arial"/>
        <family val="2"/>
      </rPr>
      <t>LESS: Deduction Under Section 16: Standard Deduction</t>
    </r>
  </si>
  <si>
    <t>5. TAXABLE SALARY INCOME (3-4)</t>
  </si>
  <si>
    <t xml:space="preserve">    (ie. Deduct Professional Tax from Gross Salary Income)</t>
  </si>
  <si>
    <t>6. INCOME FROM HOUSE PROPERTY</t>
  </si>
  <si>
    <t xml:space="preserve">    Gross Annual Value</t>
  </si>
  <si>
    <t xml:space="preserve">    Less: Deduction for interest payable on Housing Loan</t>
  </si>
  <si>
    <t xml:space="preserve">             (Please refer Note1 in Page No.3)</t>
  </si>
  <si>
    <r>
      <rPr>
        <b/>
        <sz val="10"/>
        <rFont val="Arial"/>
        <family val="2"/>
      </rPr>
      <t>7. ADD:</t>
    </r>
    <r>
      <rPr>
        <sz val="10"/>
        <rFont val="Arial"/>
        <family val="2"/>
      </rPr>
      <t xml:space="preserve"> Any other Income (if any)</t>
    </r>
  </si>
  <si>
    <t>8. GROSS TOTAL INCOME</t>
  </si>
  <si>
    <r>
      <rPr>
        <b/>
        <sz val="10"/>
        <rFont val="Arial"/>
        <family val="2"/>
      </rPr>
      <t>9. LESS: DEDUCTIONS</t>
    </r>
    <r>
      <rPr>
        <sz val="10"/>
        <rFont val="Arial"/>
        <family val="2"/>
      </rPr>
      <t xml:space="preserve"> UNDER CHAPTER VI-A (i) U/s.80C</t>
    </r>
  </si>
  <si>
    <t xml:space="preserve">        structure  sectors - Infrastructure Bonds like ICICI and IDBI</t>
  </si>
  <si>
    <t xml:space="preserve">      i) Housing Loan Principal</t>
  </si>
  <si>
    <t xml:space="preserve">      j) Fixed Deposits in any Nationalized Banks for the period of </t>
  </si>
  <si>
    <t xml:space="preserve">        minimum five years</t>
  </si>
  <si>
    <r>
      <t xml:space="preserve">  ii. U/s. </t>
    </r>
    <r>
      <rPr>
        <b/>
        <sz val="10"/>
        <rFont val="Arial"/>
        <family val="2"/>
      </rPr>
      <t>80CCC:</t>
    </r>
    <r>
      <rPr>
        <sz val="10"/>
        <rFont val="Arial"/>
        <family val="2"/>
      </rPr>
      <t xml:space="preserve"> Amount deposited in any annuity or Pension</t>
    </r>
  </si>
  <si>
    <t xml:space="preserve">      Plan of LIC like Jeevan Suraksha (or) Annuity Plan of other </t>
  </si>
  <si>
    <r>
      <t xml:space="preserve">     insurance companies (Max. </t>
    </r>
    <r>
      <rPr>
        <sz val="10"/>
        <rFont val="Rupee Foradian"/>
        <family val="2"/>
      </rPr>
      <t>`</t>
    </r>
    <r>
      <rPr>
        <sz val="10"/>
        <rFont val="Arial"/>
        <family val="2"/>
      </rPr>
      <t>.10,000/=)</t>
    </r>
  </si>
  <si>
    <r>
      <t xml:space="preserve">  iii. U/s. </t>
    </r>
    <r>
      <rPr>
        <b/>
        <sz val="10"/>
        <rFont val="Arial"/>
        <family val="2"/>
      </rPr>
      <t>80CCD:</t>
    </r>
    <r>
      <rPr>
        <sz val="10"/>
        <rFont val="Arial"/>
        <family val="2"/>
      </rPr>
      <t xml:space="preserve"> Employee's Share toward Pension Scheme (10% of pay)</t>
    </r>
  </si>
  <si>
    <r>
      <rPr>
        <b/>
        <sz val="10"/>
        <rFont val="Arial"/>
        <family val="2"/>
      </rPr>
      <t xml:space="preserve">  10. TOTAL </t>
    </r>
    <r>
      <rPr>
        <sz val="10"/>
        <rFont val="Arial"/>
        <family val="2"/>
      </rPr>
      <t xml:space="preserve">(9 (i)(a) to 9(iii)(80CCC, 80CCD-1 and 80CCF) </t>
    </r>
  </si>
  <si>
    <r>
      <t xml:space="preserve">11. a. U/s.80CCD(1B): </t>
    </r>
    <r>
      <rPr>
        <sz val="9"/>
        <rFont val="Arial"/>
        <family val="2"/>
      </rPr>
      <t>Additional Contribution to National Pension Scheme  (Max.Rs.50,000/=)</t>
    </r>
  </si>
  <si>
    <r>
      <rPr>
        <b/>
        <sz val="10"/>
        <rFont val="Arial"/>
        <family val="2"/>
      </rPr>
      <t xml:space="preserve">     b. U/s.80D:</t>
    </r>
    <r>
      <rPr>
        <sz val="10"/>
        <rFont val="Arial"/>
        <family val="2"/>
      </rPr>
      <t xml:space="preserve"> Medical Insurance Premium paid in the Name of assessee, spouse,  dependent parents or children (Max.Rs.25,000/=) </t>
    </r>
  </si>
  <si>
    <t xml:space="preserve">         (for senior citizens Rs.50,000/=)</t>
  </si>
  <si>
    <r>
      <t xml:space="preserve">     </t>
    </r>
    <r>
      <rPr>
        <b/>
        <sz val="10"/>
        <rFont val="Arial"/>
        <family val="2"/>
      </rPr>
      <t xml:space="preserve">c. U/s.80DD: </t>
    </r>
    <r>
      <rPr>
        <sz val="10"/>
        <rFont val="Arial"/>
        <family val="2"/>
      </rPr>
      <t xml:space="preserve">Expenses on medical treatment etc. and deposit made for </t>
    </r>
  </si>
  <si>
    <t xml:space="preserve">          maintenance of handicapped dependents (Max.Rs.1,00,000/=)</t>
  </si>
  <si>
    <r>
      <t xml:space="preserve">     d</t>
    </r>
    <r>
      <rPr>
        <b/>
        <sz val="10"/>
        <rFont val="Arial"/>
        <family val="2"/>
      </rPr>
      <t>. U/s.80DDB:</t>
    </r>
    <r>
      <rPr>
        <sz val="10"/>
        <rFont val="Arial"/>
        <family val="2"/>
      </rPr>
      <t xml:space="preserve"> Medical expenses towards treatment of himself, Children,</t>
    </r>
  </si>
  <si>
    <t xml:space="preserve">           Parents,Brothers or sisters dependent on such individual </t>
  </si>
  <si>
    <t xml:space="preserve">          Rs.1,25,000/= whichever is less) (Form 101 should be enclosed.)</t>
  </si>
  <si>
    <r>
      <t xml:space="preserve">    </t>
    </r>
    <r>
      <rPr>
        <b/>
        <sz val="10"/>
        <rFont val="Arial"/>
        <family val="2"/>
      </rPr>
      <t xml:space="preserve">  e. U/s.80E: </t>
    </r>
    <r>
      <rPr>
        <sz val="9"/>
        <rFont val="Arial"/>
        <family val="2"/>
      </rPr>
      <t>Interest on loan taken for higher studies availed by the assessee              or children</t>
    </r>
  </si>
  <si>
    <r>
      <t xml:space="preserve">      </t>
    </r>
    <r>
      <rPr>
        <b/>
        <sz val="10"/>
        <rFont val="Arial"/>
        <family val="2"/>
      </rPr>
      <t>f. U/s.80G:</t>
    </r>
    <r>
      <rPr>
        <sz val="10"/>
        <rFont val="Arial"/>
        <family val="2"/>
      </rPr>
      <t xml:space="preserve"> National Relief Funds only</t>
    </r>
  </si>
  <si>
    <r>
      <t xml:space="preserve">      </t>
    </r>
    <r>
      <rPr>
        <b/>
        <sz val="10"/>
        <rFont val="Arial"/>
        <family val="2"/>
      </rPr>
      <t>g. U/s. 80U:</t>
    </r>
    <r>
      <rPr>
        <sz val="10"/>
        <rFont val="Arial"/>
        <family val="2"/>
      </rPr>
      <t xml:space="preserve"> Deduction in respect of totally blind or mentally retarded or physically</t>
    </r>
  </si>
  <si>
    <t xml:space="preserve">          handicapped persons (Max.Rs.75,000/=) (in case of severe disabilities </t>
  </si>
  <si>
    <t xml:space="preserve">          Rs.1,25,000/= )</t>
  </si>
  <si>
    <t>12. Sum of 10 to 11(g)</t>
  </si>
  <si>
    <r>
      <rPr>
        <b/>
        <sz val="10"/>
        <rFont val="Arial"/>
        <family val="2"/>
      </rPr>
      <t xml:space="preserve">13. TAXABLE INCOME </t>
    </r>
    <r>
      <rPr>
        <sz val="10"/>
        <rFont val="Arial"/>
        <family val="2"/>
      </rPr>
      <t>(8-12) (Gross Total Income minus deduction under Chapter VI-A)</t>
    </r>
  </si>
  <si>
    <t>COMPUTATION OF TAX: GENERAL - MALE OR FEMALE RESIDENT IN INDIA BELOW 60 YEARS OF AGE</t>
  </si>
  <si>
    <t>1. Where the taxable income does not exceed  Rs. 2,50,000/=</t>
  </si>
  <si>
    <t>NIL</t>
  </si>
  <si>
    <t>2. Where the taxable income exceeds  Rs.2,50,000/=   but does not</t>
  </si>
  <si>
    <t>5% of the amount by which the taxable</t>
  </si>
  <si>
    <t xml:space="preserve">    exceed Rs.5,00,000/=</t>
  </si>
  <si>
    <r>
      <t>income exceeds Rs</t>
    </r>
    <r>
      <rPr>
        <sz val="10"/>
        <rFont val="Arial"/>
        <family val="2"/>
      </rPr>
      <t>.2,50,000/=</t>
    </r>
  </si>
  <si>
    <t xml:space="preserve">3. Where the taxable income exceeds        Rs. 5,00,000/= </t>
  </si>
  <si>
    <t>Rs.12,500/= + 20% of the amount by which</t>
  </si>
  <si>
    <t xml:space="preserve">    but does not exceed  Rs.10,00,000/=</t>
  </si>
  <si>
    <r>
      <t>the taxable income exceeds Rs</t>
    </r>
    <r>
      <rPr>
        <sz val="10"/>
        <rFont val="Arial"/>
        <family val="2"/>
      </rPr>
      <t>.5 lakhs</t>
    </r>
  </si>
  <si>
    <t xml:space="preserve">4. Where the taxable income exceeds Rs. 10,00,000/= </t>
  </si>
  <si>
    <t>Rs.1,12,500/= + 30% of the amount by which</t>
  </si>
  <si>
    <t>the taxable income exceeds Rs.10 lakhs</t>
  </si>
  <si>
    <t>COMPUTATION OF TAX: INDIVIDUAL BEING A SENIOR CITIZEN (60 YRS. &amp; ABOVE) RESIDENT IN INDIA</t>
  </si>
  <si>
    <t xml:space="preserve">1. Where the taxable income does not </t>
  </si>
  <si>
    <t xml:space="preserve">    exceed Rs.3,00,000/=</t>
  </si>
  <si>
    <r>
      <t xml:space="preserve">2. Where the taxable income exceeds </t>
    </r>
  </si>
  <si>
    <t xml:space="preserve">    Rs. 3,00,000/= but does not exceed Rs.5,00,000/=</t>
  </si>
  <si>
    <t>income exceeds Rs.3,00,000/=</t>
  </si>
  <si>
    <t>3. Where the taxable income exceeds</t>
  </si>
  <si>
    <t xml:space="preserve">Rs.10,000/= + 20% of the amount by which </t>
  </si>
  <si>
    <t xml:space="preserve">    Rs.5,00,000/=  but does not exceed Rs. 10,00,000/=</t>
  </si>
  <si>
    <t>the taxable income exceeds Rs.5 lakhs</t>
  </si>
  <si>
    <t xml:space="preserve">4. Where the taxable income exceeds Rs.10,00,000/= </t>
  </si>
  <si>
    <t xml:space="preserve">Rs. 1,10,000/= + 30% of the amount by which </t>
  </si>
  <si>
    <t xml:space="preserve">COMPUTATION OF TAX: INDIVIDUAL BEING A SUPER SENIOR CITIZEN (80 YRS. &amp; ABOVE)  RESIDENT IN INDIA </t>
  </si>
  <si>
    <t xml:space="preserve">2. Where the taxable income exceeds   Rs.5,00,000/= </t>
  </si>
  <si>
    <t>20% of the amount by which</t>
  </si>
  <si>
    <t xml:space="preserve">    but does not exceed Rs.10,00,000/=</t>
  </si>
  <si>
    <t xml:space="preserve">3. Where the taxable income exceeds Rs.10,00,000/= </t>
  </si>
  <si>
    <r>
      <rPr>
        <sz val="10"/>
        <rFont val="Rupee Foradian"/>
        <family val="2"/>
      </rPr>
      <t>`</t>
    </r>
    <r>
      <rPr>
        <sz val="10"/>
        <rFont val="Arial"/>
        <family val="2"/>
      </rPr>
      <t>.1,00,000/= + 30% of the amount by which</t>
    </r>
  </si>
  <si>
    <t>14. TAX PAYABLE:</t>
  </si>
  <si>
    <t>15. TAX CREDIT: Under Section 87A</t>
  </si>
  <si>
    <t xml:space="preserve">16. NET TAX PAYABLE </t>
  </si>
  <si>
    <r>
      <rPr>
        <b/>
        <sz val="10"/>
        <rFont val="Arial"/>
        <family val="2"/>
      </rPr>
      <t>17. ADD:</t>
    </r>
    <r>
      <rPr>
        <sz val="10"/>
        <rFont val="Arial"/>
        <family val="2"/>
      </rPr>
      <t xml:space="preserve"> 4% for Education Cess for all cases</t>
    </r>
  </si>
  <si>
    <t xml:space="preserve">18. TOTAL TAX LIABILITY </t>
  </si>
  <si>
    <r>
      <t>2</t>
    </r>
    <r>
      <rPr>
        <b/>
        <sz val="10"/>
        <rFont val="Arial"/>
        <family val="2"/>
      </rPr>
      <t>1. LESS:</t>
    </r>
    <r>
      <rPr>
        <sz val="10"/>
        <rFont val="Arial"/>
        <family val="2"/>
      </rPr>
      <t xml:space="preserve"> Income tax deducted at source</t>
    </r>
  </si>
  <si>
    <t>22. Balance of Income tax to be deducted</t>
  </si>
  <si>
    <t>CERTIFICATE</t>
  </si>
  <si>
    <t>1. Certified that I am occupying the house allotted by the Controller / PWD / TNHB on payment of rent of Rs.               p.m.</t>
  </si>
  <si>
    <t>3. Certified that I am paying a sum of Rs.                              towards LIC premium and policies are kept alive</t>
  </si>
  <si>
    <t>4. Certified that a sum of Rs.               is being paid by me towards a C.T.D.and the cumulative time for 10/15 years.</t>
  </si>
  <si>
    <t>CERTIFICATE FOR CLAIMING HOUSING LOAN INTEREST OF RS.</t>
  </si>
  <si>
    <t xml:space="preserve">     CERTIFICATE that my deduction of interest payable on Housing loan borrowed in my name / my spouse </t>
  </si>
  <si>
    <t>name from                                                                                   (Bank Name) vide Loan Account No.</t>
  </si>
  <si>
    <t>is claimed upto Rs.2,00,000/=, since the property is self occupied property by me and I/We have not claimed</t>
  </si>
  <si>
    <t>any Housing Loan interest.  Further, my spouse has not claimed deduction for interest</t>
  </si>
  <si>
    <t>payable on Housing Loan in his/her Income Tax calculations.</t>
  </si>
  <si>
    <t>Station:</t>
  </si>
  <si>
    <t>Signature:</t>
  </si>
  <si>
    <t>Date:</t>
  </si>
  <si>
    <t>Design.:</t>
  </si>
  <si>
    <t xml:space="preserve">Note 1: For one self occupied property Gross Annual Value is NIL.  Deduction for Interest payable on housing </t>
  </si>
  <si>
    <t xml:space="preserve">           loan (self occupied property) can be claimed Upto Rs.2,00,000/= if funds borrowed on or after 1.4.1999</t>
  </si>
  <si>
    <t xml:space="preserve">           and the house property is acquired or constructed within 3 years from the end of the year in which such</t>
  </si>
  <si>
    <t xml:space="preserve">           funds are borrowed.  In other case, (ie. cases not covered above) maximum deduction is restricted to</t>
  </si>
  <si>
    <t xml:space="preserve">           Rs.30,000/=. Where the house property is self occupied one, the entie eligible interest payable on the</t>
  </si>
  <si>
    <t xml:space="preserve">           housing loan would represent the amount of loss which would be eligible for set off against the salary</t>
  </si>
  <si>
    <t xml:space="preserve">           income.</t>
  </si>
  <si>
    <t>Note 2: Any sum paid by an individual, as tuition fees (excluding any payment towards any development fees</t>
  </si>
  <si>
    <t xml:space="preserve">           or donation or payment of similar nature), whether at the time of admission or thereafter, to any</t>
  </si>
  <si>
    <t xml:space="preserve">           University, College, School or other educational institution situated within India, for the purpose of full</t>
  </si>
  <si>
    <t xml:space="preserve">           time education of any two children of such individuals.</t>
  </si>
  <si>
    <t>TAX NEW SLAB RATE</t>
  </si>
  <si>
    <r>
      <rPr>
        <b/>
        <sz val="10"/>
        <rFont val="Arial"/>
        <family val="2"/>
      </rPr>
      <t>2. ADD:</t>
    </r>
    <r>
      <rPr>
        <sz val="10"/>
        <rFont val="Arial"/>
        <family val="2"/>
      </rPr>
      <t xml:space="preserve"> Any other Income (if any)</t>
    </r>
  </si>
  <si>
    <t>3. GROSS TOTAL INCOME</t>
  </si>
  <si>
    <t xml:space="preserve">    LESS: DEDUCTIONS</t>
  </si>
  <si>
    <r>
      <t xml:space="preserve">4. 80CCD(1B): </t>
    </r>
    <r>
      <rPr>
        <sz val="9"/>
        <rFont val="Arial"/>
        <family val="2"/>
      </rPr>
      <t>Additional Contribution to National Pension Scheme  (Max.Rs.50,000/=)</t>
    </r>
  </si>
  <si>
    <t>5.TAXABLE INCOME (3-4)</t>
  </si>
  <si>
    <t>COMPUTATION OF TAX:</t>
  </si>
  <si>
    <t>1. Where the taxable income does not exceed 
     Rs.2,50,000/=</t>
  </si>
  <si>
    <t xml:space="preserve">2. Where the taxable income exceeds  Rs.2,50,000/-   </t>
  </si>
  <si>
    <t xml:space="preserve">    but does not exceed Rs.5,00,000/-</t>
  </si>
  <si>
    <t xml:space="preserve">3. Where the taxable income exceeds  Rs.5,00,000/-   </t>
  </si>
  <si>
    <t>Rs.12,500/= + 10% of the amount by which</t>
  </si>
  <si>
    <t xml:space="preserve">    but does not exceed Rs.7,50,000/-</t>
  </si>
  <si>
    <t>the taxable income exceeds Rs.7.5 lakhs</t>
  </si>
  <si>
    <t xml:space="preserve">4. Where the taxable income exceeds  Rs. 7,50,000/- </t>
  </si>
  <si>
    <t>Rs.37,500/=+15% of the amount by which</t>
  </si>
  <si>
    <t xml:space="preserve">     but does not exceed Rs.10,00,000/-</t>
  </si>
  <si>
    <t>5. Where the taxable income exceeds Rs.10,00,000/-</t>
  </si>
  <si>
    <t>Rs.75,000/= + 20% of the amount by which</t>
  </si>
  <si>
    <t xml:space="preserve">    but does not exceed  Rs.12,50,000/-</t>
  </si>
  <si>
    <t>the taxable income exceeds Rs.12.5 lakhs</t>
  </si>
  <si>
    <t xml:space="preserve">6. Where the taxable income exceeds Rs.12,50,000/- </t>
  </si>
  <si>
    <t>Rs.1,25,000/= + 25% of the amount by which</t>
  </si>
  <si>
    <t xml:space="preserve">    but does not exceed  Rs.15,00,000/-</t>
  </si>
  <si>
    <t>the taxable income exceeds Rs.15 lakhs</t>
  </si>
  <si>
    <t xml:space="preserve">7. Where the taxable income exceeds 
     Rs.15,00,000/- </t>
  </si>
  <si>
    <t>Rs.1,87,500/= + 30% of the amount by which</t>
  </si>
  <si>
    <t>8. TAX PAYABLE:</t>
  </si>
  <si>
    <t>9. TAX CREDIT: Under Section 87A</t>
  </si>
  <si>
    <t xml:space="preserve">10. NET TAX PAYABLE </t>
  </si>
  <si>
    <r>
      <rPr>
        <b/>
        <sz val="10"/>
        <rFont val="Arial"/>
        <family val="2"/>
      </rPr>
      <t>11. ADD:</t>
    </r>
    <r>
      <rPr>
        <sz val="10"/>
        <rFont val="Arial"/>
        <family val="2"/>
      </rPr>
      <t xml:space="preserve"> 4% for Education Cess for all cases</t>
    </r>
  </si>
  <si>
    <t xml:space="preserve">12. TOTAL TAX LIABILITY </t>
  </si>
  <si>
    <r>
      <rPr>
        <b/>
        <sz val="10"/>
        <rFont val="Arial"/>
        <family val="2"/>
      </rPr>
      <t>13. LESS:</t>
    </r>
    <r>
      <rPr>
        <sz val="10"/>
        <rFont val="Arial"/>
        <family val="2"/>
      </rPr>
      <t xml:space="preserve"> Income tax deducted at source</t>
    </r>
  </si>
  <si>
    <t>14. Balance of Income tax to be deducted</t>
  </si>
  <si>
    <t>INCOME TAX CALCULATION STATEMENT FOR THE PERIOD FROM 01.03.2020 TO 28.02.2021</t>
  </si>
  <si>
    <t>Upto November 2020</t>
  </si>
  <si>
    <t xml:space="preserve"> 4th January 2021 and details of probable investment proposed to be made in January &amp; February before 1st March 2021.</t>
  </si>
  <si>
    <t>6. No change in the above statement regarding deductions will be entertained after 31st January 2021.</t>
  </si>
  <si>
    <t>9. Salary for the month of February 2021 will be claimed on production of this statement alongwith evidences for all the deductions claimed.</t>
  </si>
  <si>
    <t>PTAX / 1Day Sl</t>
  </si>
  <si>
    <t>TAMIL UNIVERSITY, THANJAVUR-613 010</t>
  </si>
  <si>
    <t xml:space="preserve">    a)  G.P.F.</t>
  </si>
  <si>
    <t xml:space="preserve">    b)  S.P.F + G.I.S + NHIS</t>
  </si>
  <si>
    <t xml:space="preserve">    C)  L.I.C. (Self/Wife or Husband/Child)</t>
  </si>
  <si>
    <t xml:space="preserve">    d)  P.P.F.</t>
  </si>
  <si>
    <t xml:space="preserve">    e)  U.T.I. - ULIP (Self/Wife or Husband/Child)</t>
  </si>
  <si>
    <t xml:space="preserve">    f)  N.S.C. - VIII Issue</t>
  </si>
  <si>
    <t xml:space="preserve">    g) Tuition Fees (please Ref. Note.2 in Page No.3)</t>
  </si>
  <si>
    <t xml:space="preserve">    h)  Subscription of equity shares/debentures or Units of infra</t>
  </si>
  <si>
    <t xml:space="preserve">           for specified diseases and   ailments, (Amount actually paid (or)</t>
  </si>
  <si>
    <t xml:space="preserve">     Rs. 5,00,000/=</t>
  </si>
  <si>
    <t xml:space="preserve">1.  Where the taxable income does not exceed     </t>
  </si>
  <si>
    <t xml:space="preserve">2. Certified that I am occupying rental house and paying monthly rent of Rs. </t>
  </si>
  <si>
    <t>p/m</t>
  </si>
  <si>
    <t>Thanjavur</t>
  </si>
  <si>
    <t xml:space="preserve">     (Total deduction U/s should not exceeds Rs.1.5 Lakh)</t>
  </si>
  <si>
    <t xml:space="preserve">    Professional Tax (U/s).16 (iii) + COVID-19 One day salary</t>
  </si>
  <si>
    <t>Commutation</t>
  </si>
  <si>
    <t>ENTRIES CAN BE MADE IN BLUE SHADED COLUMNS</t>
  </si>
  <si>
    <t>SR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</si>
</sst>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dd\-mm\-yyyy;@"/>
    <numFmt numFmtId="166" formatCode="[$-409]dddd\,\ mmmm\ dd\,\ yyyy"/>
    <numFmt numFmtId="167" formatCode="[$-409]h:mm:ss\ AM/PM"/>
  </numFmts>
  <fonts count="51">
    <font>
      <sz val="11"/>
      <color theme="1"/>
      <name val="Calibri"/>
      <family val="2"/>
    </font>
    <font>
      <sz val="11"/>
      <color indexed="8"/>
      <name val="Calibri"/>
      <family val="2"/>
    </font>
    <font>
      <b/>
      <sz val="10"/>
      <name val="Arial"/>
      <family val="2"/>
    </font>
    <font>
      <sz val="10"/>
      <name val="Arial"/>
      <family val="2"/>
    </font>
    <font>
      <b/>
      <sz val="18"/>
      <name val="Arial"/>
      <family val="2"/>
    </font>
    <font>
      <sz val="11"/>
      <name val="Calibri"/>
      <family val="2"/>
    </font>
    <font>
      <sz val="11"/>
      <name val="Arial"/>
      <family val="2"/>
    </font>
    <font>
      <sz val="10"/>
      <name val="Rupee Foradian"/>
      <family val="2"/>
    </font>
    <font>
      <b/>
      <sz val="9"/>
      <name val="Arial"/>
      <family val="2"/>
    </font>
    <font>
      <sz val="9"/>
      <name val="Arial"/>
      <family val="2"/>
    </font>
    <font>
      <sz val="11"/>
      <name val="Rupee Foradian"/>
      <family val="2"/>
    </font>
    <font>
      <sz val="10"/>
      <name val="CIDFont+F1"/>
      <family val="0"/>
    </font>
    <font>
      <b/>
      <sz val="14"/>
      <name val="Times New Roman"/>
      <family val="1"/>
    </font>
    <font>
      <b/>
      <sz val="13"/>
      <name val="Times New Roman"/>
      <family val="1"/>
    </font>
    <font>
      <b/>
      <sz val="13"/>
      <name val="Footlight MT Light"/>
      <family val="1"/>
    </font>
    <font>
      <b/>
      <sz val="1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style="thin"/>
      <bottom/>
    </border>
    <border>
      <left/>
      <right/>
      <top style="thin"/>
      <bottom/>
    </border>
    <border>
      <left style="thin"/>
      <right style="thin"/>
      <top/>
      <bottom style="thin"/>
    </border>
    <border>
      <left/>
      <right style="thin"/>
      <top style="thin"/>
      <bottom style="thin"/>
    </border>
    <border>
      <left style="thin"/>
      <right style="thin"/>
      <top style="thin"/>
      <bottom/>
    </border>
    <border>
      <left style="thin"/>
      <right/>
      <top/>
      <bottom/>
    </border>
    <border>
      <left/>
      <right style="thin"/>
      <top/>
      <bottom/>
    </border>
    <border>
      <left style="thin"/>
      <right/>
      <top/>
      <bottom style="thin"/>
    </border>
    <border>
      <left/>
      <right/>
      <top/>
      <bottom style="thin"/>
    </border>
    <border>
      <left style="thin"/>
      <right style="thin"/>
      <top/>
      <bottom/>
    </border>
    <border>
      <left/>
      <right/>
      <top style="thin"/>
      <bottom style="thin"/>
    </border>
    <border>
      <left/>
      <right style="thin"/>
      <top style="thin"/>
      <bottom/>
    </border>
    <border>
      <left/>
      <right style="thin"/>
      <top/>
      <bottom style="thin"/>
    </border>
    <border>
      <left/>
      <right style="medium"/>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43">
    <xf numFmtId="0" fontId="0" fillId="0" borderId="0" xfId="0" applyFont="1" applyAlignment="1">
      <alignment/>
    </xf>
    <xf numFmtId="0" fontId="0" fillId="0" borderId="10" xfId="0" applyFill="1" applyBorder="1" applyAlignment="1">
      <alignment horizontal="center" vertical="center"/>
    </xf>
    <xf numFmtId="0" fontId="3" fillId="0" borderId="10" xfId="0" applyFont="1" applyFill="1" applyBorder="1" applyAlignment="1">
      <alignment horizontal="center" vertical="center" wrapText="1"/>
    </xf>
    <xf numFmtId="0" fontId="0" fillId="0" borderId="11" xfId="0" applyFill="1" applyBorder="1" applyAlignment="1">
      <alignment horizontal="center" vertical="center"/>
    </xf>
    <xf numFmtId="17" fontId="0" fillId="0" borderId="10" xfId="0" applyNumberFormat="1" applyFill="1" applyBorder="1" applyAlignment="1">
      <alignment horizontal="left" vertical="center"/>
    </xf>
    <xf numFmtId="0" fontId="0" fillId="0" borderId="10" xfId="0" applyFill="1" applyBorder="1" applyAlignment="1">
      <alignment horizontal="right" vertical="center"/>
    </xf>
    <xf numFmtId="0" fontId="0" fillId="0" borderId="10" xfId="0" applyFill="1" applyBorder="1" applyAlignment="1">
      <alignment vertical="center"/>
    </xf>
    <xf numFmtId="0" fontId="0" fillId="0" borderId="10" xfId="0" applyFill="1" applyBorder="1" applyAlignment="1" applyProtection="1">
      <alignment horizontal="right" vertical="center"/>
      <protection/>
    </xf>
    <xf numFmtId="0" fontId="3" fillId="0" borderId="10" xfId="0" applyFont="1" applyFill="1" applyBorder="1" applyAlignment="1">
      <alignment vertical="center"/>
    </xf>
    <xf numFmtId="0" fontId="0" fillId="0" borderId="0" xfId="0" applyBorder="1" applyAlignment="1">
      <alignment/>
    </xf>
    <xf numFmtId="0" fontId="0" fillId="0" borderId="0" xfId="0" applyBorder="1" applyAlignment="1">
      <alignment vertical="center"/>
    </xf>
    <xf numFmtId="164" fontId="0" fillId="0" borderId="0" xfId="0" applyNumberFormat="1" applyBorder="1" applyAlignment="1">
      <alignment vertical="center"/>
    </xf>
    <xf numFmtId="0" fontId="0" fillId="0" borderId="0" xfId="0" applyAlignment="1">
      <alignment horizontal="center"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2" fillId="0" borderId="0" xfId="0" applyFont="1" applyFill="1" applyAlignment="1">
      <alignment/>
    </xf>
    <xf numFmtId="0" fontId="0" fillId="0" borderId="0" xfId="0" applyFill="1" applyAlignment="1">
      <alignment/>
    </xf>
    <xf numFmtId="164" fontId="4" fillId="0" borderId="0" xfId="0" applyNumberFormat="1" applyFont="1" applyFill="1" applyAlignment="1">
      <alignment horizontal="left"/>
    </xf>
    <xf numFmtId="0" fontId="4" fillId="33" borderId="0" xfId="0" applyFont="1" applyFill="1" applyAlignment="1">
      <alignment horizontal="left"/>
    </xf>
    <xf numFmtId="0" fontId="5" fillId="0" borderId="0" xfId="0" applyFont="1" applyAlignment="1">
      <alignment/>
    </xf>
    <xf numFmtId="14" fontId="0" fillId="0" borderId="0" xfId="0" applyNumberFormat="1" applyAlignment="1">
      <alignment/>
    </xf>
    <xf numFmtId="0" fontId="6" fillId="0" borderId="14" xfId="0" applyFont="1" applyFill="1" applyBorder="1" applyAlignment="1">
      <alignment horizontal="right" vertical="center"/>
    </xf>
    <xf numFmtId="0" fontId="6" fillId="0" borderId="10" xfId="0" applyFont="1" applyFill="1" applyBorder="1" applyAlignment="1">
      <alignment horizontal="right" vertical="center"/>
    </xf>
    <xf numFmtId="0" fontId="7" fillId="0" borderId="15" xfId="0" applyFont="1" applyFill="1" applyBorder="1" applyAlignment="1">
      <alignment horizontal="center" vertical="center"/>
    </xf>
    <xf numFmtId="0" fontId="0" fillId="0" borderId="10" xfId="0" applyFill="1" applyBorder="1" applyAlignment="1">
      <alignment/>
    </xf>
    <xf numFmtId="0" fontId="3" fillId="0" borderId="10" xfId="0" applyFont="1" applyFill="1" applyBorder="1" applyAlignment="1">
      <alignment/>
    </xf>
    <xf numFmtId="0" fontId="6" fillId="0" borderId="10" xfId="0" applyFont="1" applyFill="1" applyBorder="1" applyAlignment="1">
      <alignment vertical="center"/>
    </xf>
    <xf numFmtId="0" fontId="3" fillId="0" borderId="10" xfId="0" applyFont="1" applyFill="1" applyBorder="1" applyAlignment="1">
      <alignment horizontal="right" vertical="center"/>
    </xf>
    <xf numFmtId="0" fontId="6" fillId="0" borderId="10" xfId="0" applyFont="1" applyFill="1" applyBorder="1" applyAlignment="1">
      <alignment/>
    </xf>
    <xf numFmtId="0" fontId="6" fillId="0" borderId="16" xfId="0" applyFont="1" applyFill="1" applyBorder="1" applyAlignment="1">
      <alignment horizontal="right"/>
    </xf>
    <xf numFmtId="0" fontId="3" fillId="0" borderId="17" xfId="0" applyFont="1" applyFill="1" applyBorder="1" applyAlignment="1">
      <alignment horizontal="left" vertical="center"/>
    </xf>
    <xf numFmtId="0" fontId="0" fillId="0" borderId="11" xfId="0" applyFill="1" applyBorder="1" applyAlignment="1">
      <alignment/>
    </xf>
    <xf numFmtId="0" fontId="6" fillId="0" borderId="16" xfId="0" applyFont="1" applyFill="1" applyBorder="1" applyAlignment="1">
      <alignment vertical="center"/>
    </xf>
    <xf numFmtId="0" fontId="3" fillId="0" borderId="0" xfId="0" applyFont="1" applyFill="1" applyBorder="1" applyAlignment="1">
      <alignment horizontal="left" vertical="center"/>
    </xf>
    <xf numFmtId="0" fontId="3" fillId="0" borderId="17" xfId="0" applyFont="1" applyFill="1" applyBorder="1" applyAlignment="1">
      <alignment/>
    </xf>
    <xf numFmtId="0" fontId="3" fillId="0" borderId="0" xfId="0" applyFont="1" applyFill="1" applyBorder="1" applyAlignment="1">
      <alignment/>
    </xf>
    <xf numFmtId="0" fontId="3" fillId="0" borderId="18" xfId="0" applyFont="1" applyFill="1" applyBorder="1" applyAlignment="1">
      <alignment/>
    </xf>
    <xf numFmtId="0" fontId="3" fillId="0" borderId="18" xfId="0" applyFont="1" applyFill="1" applyBorder="1" applyAlignment="1">
      <alignment horizontal="left" vertical="center"/>
    </xf>
    <xf numFmtId="0" fontId="6" fillId="0" borderId="10" xfId="0" applyFont="1" applyFill="1" applyBorder="1" applyAlignment="1">
      <alignment horizontal="right"/>
    </xf>
    <xf numFmtId="0" fontId="3" fillId="0" borderId="0" xfId="0" applyFont="1" applyFill="1" applyAlignment="1">
      <alignment/>
    </xf>
    <xf numFmtId="165" fontId="9" fillId="0" borderId="0" xfId="0" applyNumberFormat="1" applyFont="1" applyFill="1" applyAlignment="1">
      <alignment/>
    </xf>
    <xf numFmtId="0" fontId="0" fillId="0" borderId="0" xfId="0" applyFill="1" applyAlignment="1">
      <alignment/>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34" borderId="10" xfId="0" applyFont="1" applyFill="1" applyBorder="1" applyAlignment="1" applyProtection="1">
      <alignment horizontal="right" vertical="center"/>
      <protection/>
    </xf>
    <xf numFmtId="0" fontId="0" fillId="34" borderId="10" xfId="0" applyFill="1" applyBorder="1" applyAlignment="1" applyProtection="1">
      <alignment horizontal="right" vertical="center"/>
      <protection locked="0"/>
    </xf>
    <xf numFmtId="0" fontId="3" fillId="6" borderId="10" xfId="0" applyFont="1" applyFill="1" applyBorder="1" applyAlignment="1" applyProtection="1">
      <alignment horizontal="right" vertical="center"/>
      <protection locked="0"/>
    </xf>
    <xf numFmtId="0" fontId="3" fillId="6" borderId="10" xfId="0" applyFont="1" applyFill="1" applyBorder="1" applyAlignment="1" applyProtection="1">
      <alignment horizontal="right" vertical="center"/>
      <protection/>
    </xf>
    <xf numFmtId="0" fontId="0" fillId="6" borderId="10" xfId="0" applyFill="1" applyBorder="1" applyAlignment="1" applyProtection="1">
      <alignment horizontal="right" vertical="center"/>
      <protection locked="0"/>
    </xf>
    <xf numFmtId="0" fontId="0" fillId="6" borderId="14" xfId="0" applyFill="1" applyBorder="1" applyAlignment="1" applyProtection="1">
      <alignment horizontal="right" vertical="center"/>
      <protection locked="0"/>
    </xf>
    <xf numFmtId="0" fontId="0" fillId="6" borderId="10" xfId="0" applyFill="1" applyBorder="1" applyAlignment="1" applyProtection="1">
      <alignment horizontal="right" vertical="center"/>
      <protection/>
    </xf>
    <xf numFmtId="0" fontId="3" fillId="6" borderId="21" xfId="0" applyNumberFormat="1" applyFont="1" applyFill="1" applyBorder="1" applyAlignment="1" applyProtection="1">
      <alignment horizontal="left" vertical="center"/>
      <protection locked="0"/>
    </xf>
    <xf numFmtId="0" fontId="0" fillId="34" borderId="0" xfId="0" applyFill="1" applyBorder="1" applyAlignment="1">
      <alignment vertical="center"/>
    </xf>
    <xf numFmtId="164" fontId="0" fillId="34" borderId="0" xfId="0" applyNumberFormat="1" applyFill="1" applyBorder="1" applyAlignment="1">
      <alignment vertical="center"/>
    </xf>
    <xf numFmtId="0" fontId="3" fillId="6" borderId="10" xfId="0" applyFont="1" applyFill="1" applyBorder="1" applyAlignment="1" applyProtection="1">
      <alignment vertical="center"/>
      <protection locked="0"/>
    </xf>
    <xf numFmtId="0" fontId="0" fillId="6" borderId="10" xfId="0" applyFill="1" applyBorder="1" applyAlignment="1" applyProtection="1">
      <alignment/>
      <protection locked="0"/>
    </xf>
    <xf numFmtId="164" fontId="4" fillId="6" borderId="0" xfId="0" applyNumberFormat="1" applyFont="1" applyFill="1" applyAlignment="1">
      <alignment horizontal="left"/>
    </xf>
    <xf numFmtId="0" fontId="4" fillId="6" borderId="0" xfId="0" applyFont="1" applyFill="1" applyAlignment="1">
      <alignment horizontal="left"/>
    </xf>
    <xf numFmtId="0" fontId="0" fillId="6" borderId="0" xfId="0" applyFill="1" applyAlignment="1">
      <alignment/>
    </xf>
    <xf numFmtId="0" fontId="50" fillId="0" borderId="10" xfId="0" applyNumberFormat="1" applyFont="1" applyFill="1" applyBorder="1" applyAlignment="1">
      <alignment horizontal="center" vertical="center" wrapText="1"/>
    </xf>
    <xf numFmtId="0" fontId="50" fillId="0" borderId="0" xfId="0" applyFont="1" applyAlignment="1">
      <alignment/>
    </xf>
    <xf numFmtId="0" fontId="50" fillId="0" borderId="10" xfId="0" applyFont="1" applyFill="1" applyBorder="1" applyAlignment="1">
      <alignment vertical="center"/>
    </xf>
    <xf numFmtId="0" fontId="33" fillId="0" borderId="10" xfId="0" applyFont="1" applyFill="1" applyBorder="1" applyAlignment="1">
      <alignment vertical="center"/>
    </xf>
    <xf numFmtId="0" fontId="3" fillId="0" borderId="0" xfId="0" applyFont="1" applyFill="1" applyAlignment="1">
      <alignment/>
    </xf>
    <xf numFmtId="0" fontId="6" fillId="0" borderId="0" xfId="0" applyFont="1" applyFill="1" applyBorder="1" applyAlignment="1">
      <alignment horizontal="right"/>
    </xf>
    <xf numFmtId="0" fontId="0" fillId="0" borderId="10" xfId="0" applyFill="1" applyBorder="1" applyAlignment="1">
      <alignment/>
    </xf>
    <xf numFmtId="0" fontId="0" fillId="0" borderId="10" xfId="0" applyFill="1" applyBorder="1" applyAlignment="1">
      <alignment horizontal="right" vertical="center"/>
    </xf>
    <xf numFmtId="0" fontId="0" fillId="0" borderId="20" xfId="0" applyFill="1" applyBorder="1" applyAlignment="1">
      <alignment horizontal="right"/>
    </xf>
    <xf numFmtId="0" fontId="0" fillId="0" borderId="0" xfId="0" applyFill="1" applyBorder="1" applyAlignment="1">
      <alignment/>
    </xf>
    <xf numFmtId="0" fontId="0" fillId="0" borderId="10" xfId="0" applyFill="1" applyBorder="1" applyAlignment="1">
      <alignment horizontal="center" vertical="center" wrapText="1"/>
    </xf>
    <xf numFmtId="1" fontId="3" fillId="34" borderId="10" xfId="0" applyNumberFormat="1" applyFont="1" applyFill="1" applyBorder="1" applyAlignment="1" applyProtection="1">
      <alignment horizontal="right" vertical="center"/>
      <protection locked="0"/>
    </xf>
    <xf numFmtId="0" fontId="3" fillId="34" borderId="10" xfId="0" applyFont="1" applyFill="1" applyBorder="1" applyAlignment="1" applyProtection="1">
      <alignment horizontal="right" vertical="center"/>
      <protection locked="0"/>
    </xf>
    <xf numFmtId="1" fontId="0" fillId="0" borderId="10" xfId="0" applyNumberFormat="1" applyFill="1" applyBorder="1" applyAlignment="1">
      <alignment horizontal="right" vertical="center"/>
    </xf>
    <xf numFmtId="0" fontId="2" fillId="0" borderId="1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10" xfId="0" applyFill="1" applyBorder="1" applyAlignment="1">
      <alignment horizontal="left" vertical="center"/>
    </xf>
    <xf numFmtId="0" fontId="3" fillId="6" borderId="10" xfId="0" applyFont="1" applyFill="1" applyBorder="1" applyAlignment="1" applyProtection="1">
      <alignment horizontal="left" vertical="center"/>
      <protection locked="0"/>
    </xf>
    <xf numFmtId="0" fontId="0" fillId="6" borderId="10" xfId="0" applyFill="1" applyBorder="1" applyAlignment="1" applyProtection="1">
      <alignment horizontal="left" vertical="center"/>
      <protection locked="0"/>
    </xf>
    <xf numFmtId="0" fontId="0" fillId="0" borderId="16" xfId="0" applyFill="1" applyBorder="1" applyAlignment="1">
      <alignment horizontal="left" vertical="center"/>
    </xf>
    <xf numFmtId="49" fontId="3" fillId="6" borderId="10" xfId="0" applyNumberFormat="1" applyFont="1" applyFill="1" applyBorder="1" applyAlignment="1" applyProtection="1">
      <alignment horizontal="left" vertical="center"/>
      <protection locked="0"/>
    </xf>
    <xf numFmtId="49" fontId="0" fillId="6" borderId="10" xfId="0" applyNumberFormat="1" applyFill="1" applyBorder="1" applyAlignment="1" applyProtection="1">
      <alignment horizontal="left" vertical="center"/>
      <protection locked="0"/>
    </xf>
    <xf numFmtId="0" fontId="3" fillId="0" borderId="11" xfId="0" applyFont="1" applyFill="1" applyBorder="1" applyAlignment="1">
      <alignment horizontal="left" vertical="center"/>
    </xf>
    <xf numFmtId="0" fontId="0" fillId="0" borderId="22" xfId="0" applyFill="1" applyBorder="1" applyAlignment="1">
      <alignment horizontal="left" vertical="center"/>
    </xf>
    <xf numFmtId="0" fontId="0" fillId="0" borderId="15" xfId="0" applyFill="1" applyBorder="1" applyAlignment="1">
      <alignment horizontal="left" vertical="center"/>
    </xf>
    <xf numFmtId="49" fontId="3" fillId="6" borderId="11" xfId="0" applyNumberFormat="1" applyFont="1" applyFill="1" applyBorder="1" applyAlignment="1" applyProtection="1">
      <alignment horizontal="center" vertical="center"/>
      <protection locked="0"/>
    </xf>
    <xf numFmtId="49" fontId="3" fillId="6" borderId="22" xfId="0" applyNumberFormat="1" applyFont="1" applyFill="1" applyBorder="1" applyAlignment="1" applyProtection="1">
      <alignment horizontal="center" vertical="center"/>
      <protection locked="0"/>
    </xf>
    <xf numFmtId="49" fontId="3" fillId="6" borderId="15" xfId="0" applyNumberFormat="1" applyFont="1" applyFill="1" applyBorder="1" applyAlignment="1" applyProtection="1">
      <alignment horizontal="center" vertical="center"/>
      <protection locked="0"/>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0" fillId="0" borderId="10" xfId="0" applyFill="1" applyBorder="1" applyAlignment="1">
      <alignment/>
    </xf>
    <xf numFmtId="0" fontId="0" fillId="6" borderId="10" xfId="0" applyFill="1" applyBorder="1" applyAlignment="1" applyProtection="1">
      <alignment/>
      <protection locked="0"/>
    </xf>
    <xf numFmtId="0" fontId="3" fillId="0" borderId="11" xfId="0" applyFont="1" applyFill="1" applyBorder="1" applyAlignment="1">
      <alignment horizontal="center" vertical="center"/>
    </xf>
    <xf numFmtId="0" fontId="0" fillId="0" borderId="22" xfId="0" applyFill="1" applyBorder="1" applyAlignment="1">
      <alignment horizontal="center" vertical="center"/>
    </xf>
    <xf numFmtId="0" fontId="0" fillId="0" borderId="15" xfId="0" applyFill="1" applyBorder="1" applyAlignment="1">
      <alignment horizontal="center" vertical="center"/>
    </xf>
    <xf numFmtId="0" fontId="3" fillId="0" borderId="10" xfId="0" applyFont="1" applyFill="1" applyBorder="1" applyAlignment="1">
      <alignment/>
    </xf>
    <xf numFmtId="0" fontId="0" fillId="6" borderId="10" xfId="0" applyFill="1" applyBorder="1" applyAlignment="1" applyProtection="1">
      <alignment vertical="center"/>
      <protection locked="0"/>
    </xf>
    <xf numFmtId="0" fontId="0" fillId="6" borderId="11" xfId="0" applyFill="1" applyBorder="1" applyAlignment="1" applyProtection="1">
      <alignment vertical="center"/>
      <protection locked="0"/>
    </xf>
    <xf numFmtId="0" fontId="0" fillId="6" borderId="15" xfId="0" applyFill="1" applyBorder="1" applyAlignment="1" applyProtection="1">
      <alignment vertical="center"/>
      <protection locked="0"/>
    </xf>
    <xf numFmtId="0" fontId="3" fillId="0" borderId="10" xfId="0" applyFont="1" applyFill="1" applyBorder="1" applyAlignment="1">
      <alignment vertical="center"/>
    </xf>
    <xf numFmtId="0" fontId="3" fillId="0" borderId="11" xfId="0" applyFont="1" applyFill="1" applyBorder="1" applyAlignment="1">
      <alignment vertical="center" wrapText="1"/>
    </xf>
    <xf numFmtId="0" fontId="3" fillId="0" borderId="22" xfId="0" applyFont="1" applyFill="1" applyBorder="1" applyAlignment="1">
      <alignment vertical="center" wrapText="1"/>
    </xf>
    <xf numFmtId="0" fontId="3" fillId="0" borderId="15" xfId="0" applyFont="1" applyFill="1" applyBorder="1" applyAlignment="1">
      <alignment vertical="center" wrapText="1"/>
    </xf>
    <xf numFmtId="0" fontId="3" fillId="0" borderId="22"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23" xfId="0" applyFont="1" applyFill="1" applyBorder="1" applyAlignment="1">
      <alignment horizontal="left" vertical="center"/>
    </xf>
    <xf numFmtId="164" fontId="0" fillId="6" borderId="12" xfId="0" applyNumberFormat="1" applyFill="1" applyBorder="1" applyAlignment="1" applyProtection="1">
      <alignment horizontal="center" vertical="center"/>
      <protection locked="0"/>
    </xf>
    <xf numFmtId="164" fontId="0" fillId="6" borderId="23" xfId="0" applyNumberFormat="1" applyFill="1" applyBorder="1" applyAlignment="1" applyProtection="1">
      <alignment horizontal="center" vertical="center"/>
      <protection locked="0"/>
    </xf>
    <xf numFmtId="164" fontId="0" fillId="6" borderId="19" xfId="0" applyNumberFormat="1" applyFill="1" applyBorder="1" applyAlignment="1" applyProtection="1">
      <alignment horizontal="center" vertical="center"/>
      <protection locked="0"/>
    </xf>
    <xf numFmtId="164" fontId="0" fillId="6" borderId="24" xfId="0" applyNumberFormat="1" applyFill="1" applyBorder="1" applyAlignment="1" applyProtection="1">
      <alignment horizontal="center" vertical="center"/>
      <protection locked="0"/>
    </xf>
    <xf numFmtId="0" fontId="3" fillId="0" borderId="11" xfId="0" applyFont="1" applyFill="1" applyBorder="1" applyAlignment="1">
      <alignment vertical="center"/>
    </xf>
    <xf numFmtId="0" fontId="3" fillId="0" borderId="22" xfId="0" applyFont="1" applyFill="1" applyBorder="1" applyAlignment="1">
      <alignment vertical="center"/>
    </xf>
    <xf numFmtId="0" fontId="3" fillId="0" borderId="15" xfId="0" applyFont="1" applyFill="1" applyBorder="1" applyAlignment="1">
      <alignmen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24"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wrapText="1"/>
    </xf>
    <xf numFmtId="0" fontId="3" fillId="0" borderId="22" xfId="0" applyFont="1" applyFill="1" applyBorder="1" applyAlignment="1">
      <alignment horizontal="left" wrapText="1"/>
    </xf>
    <xf numFmtId="0" fontId="3" fillId="0" borderId="15" xfId="0" applyFont="1" applyFill="1" applyBorder="1" applyAlignment="1">
      <alignment horizontal="left" wrapText="1"/>
    </xf>
    <xf numFmtId="0" fontId="0" fillId="6" borderId="11" xfId="0" applyFill="1" applyBorder="1" applyAlignment="1" applyProtection="1">
      <alignment horizontal="right"/>
      <protection locked="0"/>
    </xf>
    <xf numFmtId="0" fontId="0" fillId="6" borderId="15" xfId="0" applyFill="1" applyBorder="1" applyAlignment="1" applyProtection="1">
      <alignment horizontal="right"/>
      <protection locked="0"/>
    </xf>
    <xf numFmtId="0" fontId="0" fillId="0" borderId="0" xfId="0" applyBorder="1" applyAlignment="1">
      <alignment horizontal="left" vertical="center"/>
    </xf>
    <xf numFmtId="0" fontId="11" fillId="0" borderId="0" xfId="0" applyFont="1" applyBorder="1" applyAlignment="1">
      <alignment horizontal="left" vertical="top" wrapText="1"/>
    </xf>
    <xf numFmtId="0" fontId="15" fillId="0" borderId="0" xfId="0" applyFont="1" applyAlignment="1">
      <alignment horizontal="center" vertic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2" fillId="0" borderId="0" xfId="0" applyFont="1" applyFill="1" applyAlignment="1">
      <alignment horizontal="center" vertical="center"/>
    </xf>
    <xf numFmtId="49" fontId="0" fillId="0" borderId="10" xfId="0" applyNumberFormat="1" applyFill="1" applyBorder="1" applyAlignment="1">
      <alignment horizontal="left" vertical="center"/>
    </xf>
    <xf numFmtId="0" fontId="0" fillId="0" borderId="10" xfId="0" applyNumberFormat="1" applyFill="1" applyBorder="1" applyAlignment="1">
      <alignment horizontal="left" vertical="center"/>
    </xf>
    <xf numFmtId="0" fontId="6" fillId="0" borderId="10" xfId="0" applyFont="1" applyFill="1" applyBorder="1" applyAlignment="1">
      <alignment horizontal="right" vertical="center"/>
    </xf>
    <xf numFmtId="0" fontId="3" fillId="0" borderId="11" xfId="0" applyFont="1" applyFill="1" applyBorder="1" applyAlignment="1">
      <alignment horizontal="left"/>
    </xf>
    <xf numFmtId="0" fontId="3" fillId="0" borderId="22" xfId="0" applyFont="1" applyFill="1" applyBorder="1" applyAlignment="1">
      <alignment horizontal="left"/>
    </xf>
    <xf numFmtId="0" fontId="3" fillId="0" borderId="15" xfId="0" applyFont="1" applyFill="1" applyBorder="1" applyAlignment="1">
      <alignment horizontal="left"/>
    </xf>
    <xf numFmtId="0" fontId="3" fillId="0" borderId="14" xfId="0" applyFont="1" applyFill="1" applyBorder="1" applyAlignment="1">
      <alignment horizontal="left"/>
    </xf>
    <xf numFmtId="0" fontId="3" fillId="0" borderId="10" xfId="0" applyFont="1" applyFill="1" applyBorder="1" applyAlignment="1">
      <alignment horizontal="left"/>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3" fillId="0" borderId="15" xfId="0" applyFont="1" applyFill="1" applyBorder="1" applyAlignment="1">
      <alignment horizontal="left" vertical="center"/>
    </xf>
    <xf numFmtId="0" fontId="6" fillId="0" borderId="16" xfId="0" applyFont="1" applyFill="1" applyBorder="1" applyAlignment="1">
      <alignment horizontal="center" vertical="center"/>
    </xf>
    <xf numFmtId="0" fontId="6"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3" fillId="0" borderId="19" xfId="0" applyFont="1" applyFill="1" applyBorder="1" applyAlignment="1">
      <alignment horizontal="left"/>
    </xf>
    <xf numFmtId="0" fontId="3" fillId="0" borderId="20" xfId="0" applyFont="1" applyFill="1" applyBorder="1" applyAlignment="1">
      <alignment horizontal="left"/>
    </xf>
    <xf numFmtId="0" fontId="3" fillId="0" borderId="24"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18" xfId="0" applyFont="1" applyFill="1" applyBorder="1" applyAlignment="1">
      <alignment horizontal="left"/>
    </xf>
    <xf numFmtId="0" fontId="0" fillId="0" borderId="10" xfId="0" applyFill="1" applyBorder="1" applyAlignment="1">
      <alignment horizontal="right" vertical="center"/>
    </xf>
    <xf numFmtId="0" fontId="6" fillId="0" borderId="16" xfId="0" applyFont="1" applyFill="1" applyBorder="1" applyAlignment="1">
      <alignment horizontal="right"/>
    </xf>
    <xf numFmtId="0" fontId="6" fillId="0" borderId="21" xfId="0" applyFont="1" applyFill="1" applyBorder="1" applyAlignment="1">
      <alignment horizontal="right"/>
    </xf>
    <xf numFmtId="0" fontId="6" fillId="0" borderId="14" xfId="0" applyFont="1" applyFill="1" applyBorder="1" applyAlignment="1">
      <alignment horizontal="right"/>
    </xf>
    <xf numFmtId="0" fontId="3" fillId="0" borderId="16" xfId="0" applyFont="1" applyFill="1" applyBorder="1" applyAlignment="1">
      <alignment/>
    </xf>
    <xf numFmtId="0" fontId="3" fillId="0" borderId="21" xfId="0" applyFont="1" applyFill="1" applyBorder="1" applyAlignment="1">
      <alignment/>
    </xf>
    <xf numFmtId="0" fontId="3" fillId="0" borderId="14" xfId="0" applyFont="1" applyFill="1" applyBorder="1" applyAlignment="1">
      <alignment/>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23"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4" xfId="0" applyFont="1" applyFill="1" applyBorder="1" applyAlignment="1">
      <alignment vertical="center"/>
    </xf>
    <xf numFmtId="0" fontId="3" fillId="0" borderId="17" xfId="0" applyFont="1" applyFill="1" applyBorder="1" applyAlignment="1">
      <alignment vertical="center"/>
    </xf>
    <xf numFmtId="0" fontId="3" fillId="0" borderId="0" xfId="0" applyFont="1" applyFill="1" applyBorder="1" applyAlignment="1">
      <alignment vertical="center"/>
    </xf>
    <xf numFmtId="0" fontId="3" fillId="0" borderId="18" xfId="0" applyFont="1" applyFill="1" applyBorder="1" applyAlignment="1">
      <alignment vertical="center"/>
    </xf>
    <xf numFmtId="0" fontId="0" fillId="0" borderId="22" xfId="0" applyBorder="1" applyAlignment="1">
      <alignment wrapText="1"/>
    </xf>
    <xf numFmtId="0" fontId="0" fillId="0" borderId="15" xfId="0" applyBorder="1" applyAlignment="1">
      <alignment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23" xfId="0" applyFont="1" applyFill="1" applyBorder="1" applyAlignment="1">
      <alignment horizontal="left" vertical="top" wrapText="1"/>
    </xf>
    <xf numFmtId="0" fontId="0" fillId="0" borderId="16" xfId="0" applyFill="1" applyBorder="1" applyAlignment="1">
      <alignment horizontal="right"/>
    </xf>
    <xf numFmtId="0" fontId="0" fillId="0" borderId="14" xfId="0" applyFill="1" applyBorder="1" applyAlignment="1">
      <alignment horizontal="right"/>
    </xf>
    <xf numFmtId="0" fontId="8" fillId="0" borderId="11" xfId="0" applyFont="1" applyFill="1" applyBorder="1" applyAlignment="1">
      <alignment horizontal="left" wrapText="1"/>
    </xf>
    <xf numFmtId="0" fontId="9" fillId="0" borderId="22" xfId="0" applyFont="1" applyFill="1" applyBorder="1" applyAlignment="1">
      <alignment horizontal="left" wrapText="1"/>
    </xf>
    <xf numFmtId="0" fontId="9" fillId="0" borderId="15" xfId="0" applyFont="1" applyFill="1" applyBorder="1" applyAlignment="1">
      <alignment horizontal="left" wrapText="1"/>
    </xf>
    <xf numFmtId="0" fontId="6" fillId="0" borderId="10" xfId="0" applyFont="1" applyFill="1" applyBorder="1" applyAlignment="1">
      <alignment horizontal="center"/>
    </xf>
    <xf numFmtId="0" fontId="3" fillId="0" borderId="12" xfId="0" applyFont="1" applyFill="1" applyBorder="1" applyAlignment="1">
      <alignment horizontal="left" vertical="center" wrapText="1"/>
    </xf>
    <xf numFmtId="0" fontId="0" fillId="0" borderId="13" xfId="0" applyFill="1" applyBorder="1" applyAlignment="1">
      <alignment horizontal="left" vertical="center" wrapText="1"/>
    </xf>
    <xf numFmtId="0" fontId="0" fillId="0" borderId="23" xfId="0" applyFill="1" applyBorder="1" applyAlignment="1">
      <alignment horizontal="left" vertical="center" wrapText="1"/>
    </xf>
    <xf numFmtId="0" fontId="0" fillId="0" borderId="11" xfId="0" applyFill="1" applyBorder="1" applyAlignment="1">
      <alignment horizontal="right" vertical="center"/>
    </xf>
    <xf numFmtId="0" fontId="0" fillId="0" borderId="20" xfId="0" applyFill="1" applyBorder="1" applyAlignment="1">
      <alignment horizontal="left" vertical="center"/>
    </xf>
    <xf numFmtId="0" fontId="0" fillId="0" borderId="24" xfId="0" applyFill="1" applyBorder="1" applyAlignment="1">
      <alignment horizontal="left" vertical="center"/>
    </xf>
    <xf numFmtId="0" fontId="0" fillId="0" borderId="13" xfId="0" applyFill="1" applyBorder="1" applyAlignment="1">
      <alignment horizontal="left" vertical="center"/>
    </xf>
    <xf numFmtId="0" fontId="0" fillId="0" borderId="23" xfId="0" applyFill="1" applyBorder="1" applyAlignment="1">
      <alignment horizontal="left" vertical="center"/>
    </xf>
    <xf numFmtId="0" fontId="3" fillId="0" borderId="17" xfId="0" applyFont="1" applyFill="1" applyBorder="1" applyAlignment="1">
      <alignment horizontal="left" vertical="center"/>
    </xf>
    <xf numFmtId="0" fontId="0" fillId="0" borderId="0" xfId="0" applyFill="1" applyBorder="1" applyAlignment="1">
      <alignment horizontal="left" vertical="center"/>
    </xf>
    <xf numFmtId="0" fontId="0" fillId="0" borderId="18" xfId="0" applyFill="1" applyBorder="1" applyAlignment="1">
      <alignment horizontal="left" vertical="center"/>
    </xf>
    <xf numFmtId="0" fontId="3" fillId="0" borderId="11" xfId="0" applyFont="1" applyFill="1" applyBorder="1" applyAlignment="1">
      <alignment horizontal="left" vertical="center" wrapText="1"/>
    </xf>
    <xf numFmtId="0" fontId="0" fillId="0" borderId="22" xfId="0" applyFill="1" applyBorder="1" applyAlignment="1">
      <alignment horizontal="left" vertical="center" wrapText="1"/>
    </xf>
    <xf numFmtId="0" fontId="0" fillId="0" borderId="15" xfId="0" applyFill="1" applyBorder="1" applyAlignment="1">
      <alignment horizontal="left" vertical="center" wrapText="1"/>
    </xf>
    <xf numFmtId="0" fontId="0" fillId="0" borderId="13" xfId="0" applyFill="1" applyBorder="1" applyAlignment="1">
      <alignment/>
    </xf>
    <xf numFmtId="0" fontId="0" fillId="0" borderId="23" xfId="0" applyFill="1" applyBorder="1" applyAlignment="1">
      <alignment/>
    </xf>
    <xf numFmtId="0" fontId="3" fillId="0" borderId="25" xfId="0" applyFont="1" applyFill="1" applyBorder="1" applyAlignment="1">
      <alignment horizontal="left" vertical="center"/>
    </xf>
    <xf numFmtId="0" fontId="8" fillId="0" borderId="1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4" xfId="0" applyFont="1" applyFill="1" applyBorder="1" applyAlignment="1">
      <alignment horizontal="center" vertical="center"/>
    </xf>
    <xf numFmtId="0" fontId="10" fillId="0" borderId="10" xfId="0" applyFont="1" applyFill="1" applyBorder="1" applyAlignment="1">
      <alignment horizontal="center"/>
    </xf>
    <xf numFmtId="0" fontId="6" fillId="0" borderId="15" xfId="0" applyFont="1" applyFill="1" applyBorder="1" applyAlignment="1">
      <alignment horizontal="right" vertical="center"/>
    </xf>
    <xf numFmtId="0" fontId="3" fillId="0" borderId="12" xfId="0" applyFont="1" applyFill="1" applyBorder="1" applyAlignment="1">
      <alignment/>
    </xf>
    <xf numFmtId="0" fontId="3" fillId="0" borderId="13" xfId="0" applyFont="1" applyFill="1" applyBorder="1" applyAlignment="1">
      <alignment/>
    </xf>
    <xf numFmtId="0" fontId="3" fillId="0" borderId="23" xfId="0" applyFont="1" applyFill="1" applyBorder="1" applyAlignment="1">
      <alignment/>
    </xf>
    <xf numFmtId="0" fontId="3" fillId="0" borderId="19" xfId="0" applyFont="1" applyFill="1" applyBorder="1" applyAlignment="1">
      <alignment/>
    </xf>
    <xf numFmtId="0" fontId="3" fillId="0" borderId="20" xfId="0" applyFont="1" applyFill="1" applyBorder="1" applyAlignment="1">
      <alignment/>
    </xf>
    <xf numFmtId="0" fontId="3" fillId="0" borderId="24" xfId="0" applyFont="1" applyFill="1" applyBorder="1" applyAlignment="1">
      <alignment/>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6" fillId="0" borderId="16" xfId="0" applyFont="1" applyFill="1" applyBorder="1" applyAlignment="1">
      <alignment horizontal="center"/>
    </xf>
    <xf numFmtId="0" fontId="6" fillId="0" borderId="14" xfId="0" applyFont="1" applyFill="1" applyBorder="1" applyAlignment="1">
      <alignment horizontal="center"/>
    </xf>
    <xf numFmtId="0" fontId="3" fillId="0" borderId="0" xfId="0" applyFont="1" applyFill="1" applyBorder="1" applyAlignment="1">
      <alignment horizontal="left" vertical="center"/>
    </xf>
    <xf numFmtId="0" fontId="3" fillId="0" borderId="17" xfId="0" applyFont="1" applyFill="1" applyBorder="1" applyAlignment="1">
      <alignment/>
    </xf>
    <xf numFmtId="0" fontId="3" fillId="0" borderId="0" xfId="0" applyFont="1" applyFill="1" applyBorder="1" applyAlignment="1">
      <alignment/>
    </xf>
    <xf numFmtId="0" fontId="3" fillId="0" borderId="18" xfId="0" applyFont="1" applyFill="1" applyBorder="1" applyAlignment="1">
      <alignment/>
    </xf>
    <xf numFmtId="0" fontId="2" fillId="0" borderId="22" xfId="0" applyFont="1" applyFill="1" applyBorder="1" applyAlignment="1">
      <alignment horizontal="left" vertical="center"/>
    </xf>
    <xf numFmtId="0" fontId="2" fillId="0" borderId="15" xfId="0" applyFont="1" applyFill="1" applyBorder="1" applyAlignment="1">
      <alignment horizontal="left" vertical="center"/>
    </xf>
    <xf numFmtId="0" fontId="3" fillId="0" borderId="18" xfId="0" applyFont="1" applyFill="1" applyBorder="1" applyAlignment="1">
      <alignment horizontal="left" vertical="center"/>
    </xf>
    <xf numFmtId="17" fontId="3" fillId="0" borderId="10" xfId="0" applyNumberFormat="1" applyFont="1" applyFill="1" applyBorder="1" applyAlignment="1">
      <alignment horizontal="left" vertical="center"/>
    </xf>
    <xf numFmtId="0" fontId="0" fillId="0" borderId="0" xfId="0" applyFill="1" applyAlignment="1">
      <alignment horizontal="center" vertical="center"/>
    </xf>
    <xf numFmtId="0" fontId="3" fillId="0" borderId="0" xfId="0" applyFont="1" applyFill="1" applyAlignment="1">
      <alignment horizontal="left"/>
    </xf>
    <xf numFmtId="0" fontId="3" fillId="0" borderId="0" xfId="0" applyFont="1" applyFill="1" applyAlignment="1">
      <alignment horizontal="center"/>
    </xf>
    <xf numFmtId="0" fontId="0" fillId="0" borderId="0" xfId="0" applyFill="1" applyAlignment="1">
      <alignment horizontal="left"/>
    </xf>
    <xf numFmtId="0" fontId="2"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0" fontId="15" fillId="0" borderId="0" xfId="0" applyFont="1" applyAlignment="1">
      <alignment horizontal="center"/>
    </xf>
    <xf numFmtId="0" fontId="12" fillId="0" borderId="0" xfId="0" applyFont="1" applyFill="1" applyAlignment="1">
      <alignment horizontal="center" vertical="center"/>
    </xf>
    <xf numFmtId="0" fontId="3" fillId="0" borderId="22"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4" xfId="0" applyFont="1" applyFill="1" applyBorder="1" applyAlignment="1">
      <alignment vertical="center"/>
    </xf>
    <xf numFmtId="0" fontId="6" fillId="0" borderId="10" xfId="0"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RA\IT%2020%2021%20old%20and%20new\IT%20FORM%20FY20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lectronic Worksheet"/>
      <sheetName val="Tax Old Slab Rate"/>
      <sheetName val="Form 12C"/>
      <sheetName val="Tax New Slab Rate"/>
    </sheetNames>
    <sheetDataSet>
      <sheetData sheetId="0">
        <row r="23">
          <cell r="R2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72"/>
  <sheetViews>
    <sheetView tabSelected="1" zoomScalePageLayoutView="0" workbookViewId="0" topLeftCell="A1">
      <selection activeCell="F73" sqref="F73"/>
    </sheetView>
  </sheetViews>
  <sheetFormatPr defaultColWidth="9.140625" defaultRowHeight="15"/>
  <cols>
    <col min="1" max="1" width="9.8515625" style="0" customWidth="1"/>
    <col min="2" max="2" width="7.421875" style="0" customWidth="1"/>
    <col min="3" max="3" width="6.7109375" style="0" customWidth="1"/>
    <col min="4" max="4" width="6.140625" style="0" customWidth="1"/>
    <col min="5" max="5" width="6.7109375" style="0" customWidth="1"/>
    <col min="6" max="6" width="5.7109375" style="0" customWidth="1"/>
    <col min="7" max="7" width="6.00390625" style="0" customWidth="1"/>
    <col min="8" max="8" width="6.7109375" style="0" customWidth="1"/>
    <col min="9" max="9" width="7.57421875" style="0" customWidth="1"/>
    <col min="10" max="10" width="6.7109375" style="0" customWidth="1"/>
    <col min="11" max="11" width="8.57421875" style="0" customWidth="1"/>
    <col min="12" max="13" width="6.28125" style="0" customWidth="1"/>
    <col min="14" max="14" width="6.140625" style="0" customWidth="1"/>
    <col min="15" max="15" width="6.7109375" style="0" customWidth="1"/>
    <col min="16" max="16" width="6.00390625" style="0" customWidth="1"/>
    <col min="17" max="18" width="6.7109375" style="0" customWidth="1"/>
    <col min="19" max="19" width="6.8515625" style="0" customWidth="1"/>
  </cols>
  <sheetData>
    <row r="1" spans="1:19" ht="15">
      <c r="A1" s="73" t="s">
        <v>0</v>
      </c>
      <c r="B1" s="73"/>
      <c r="C1" s="73"/>
      <c r="D1" s="73"/>
      <c r="E1" s="73"/>
      <c r="F1" s="73"/>
      <c r="G1" s="73"/>
      <c r="H1" s="73"/>
      <c r="I1" s="73"/>
      <c r="J1" s="73"/>
      <c r="K1" s="73"/>
      <c r="L1" s="73"/>
      <c r="M1" s="73"/>
      <c r="N1" s="73"/>
      <c r="O1" s="73"/>
      <c r="P1" s="73"/>
      <c r="Q1" s="73"/>
      <c r="R1" s="73"/>
      <c r="S1" s="74"/>
    </row>
    <row r="2" spans="1:19" ht="38.25">
      <c r="A2" s="1" t="s">
        <v>1</v>
      </c>
      <c r="B2" s="1" t="s">
        <v>8</v>
      </c>
      <c r="C2" s="1" t="s">
        <v>2</v>
      </c>
      <c r="D2" s="2" t="s">
        <v>3</v>
      </c>
      <c r="E2" s="1" t="s">
        <v>4</v>
      </c>
      <c r="F2" s="1" t="s">
        <v>5</v>
      </c>
      <c r="G2" s="1" t="s">
        <v>6</v>
      </c>
      <c r="H2" s="1" t="s">
        <v>7</v>
      </c>
      <c r="I2" s="69" t="s">
        <v>242</v>
      </c>
      <c r="J2" s="1" t="s">
        <v>9</v>
      </c>
      <c r="K2" s="1" t="s">
        <v>10</v>
      </c>
      <c r="L2" s="1" t="s">
        <v>11</v>
      </c>
      <c r="M2" s="1" t="s">
        <v>12</v>
      </c>
      <c r="N2" s="1" t="s">
        <v>13</v>
      </c>
      <c r="O2" s="1" t="s">
        <v>14</v>
      </c>
      <c r="P2" s="59" t="s">
        <v>224</v>
      </c>
      <c r="Q2" s="1" t="s">
        <v>15</v>
      </c>
      <c r="R2" s="3" t="s">
        <v>16</v>
      </c>
      <c r="S2" s="1" t="s">
        <v>17</v>
      </c>
    </row>
    <row r="3" spans="1:19" ht="21.75" customHeight="1">
      <c r="A3" s="4">
        <v>43891</v>
      </c>
      <c r="B3" s="46">
        <v>0</v>
      </c>
      <c r="C3" s="70"/>
      <c r="D3" s="70"/>
      <c r="E3" s="44">
        <f aca="true" t="shared" si="0" ref="E3:E14">ROUND(SUM((B3+C3+D3)*0.17),0)</f>
        <v>0</v>
      </c>
      <c r="F3" s="71"/>
      <c r="G3" s="44"/>
      <c r="H3" s="47">
        <v>0</v>
      </c>
      <c r="I3" s="46">
        <v>0</v>
      </c>
      <c r="J3" s="46">
        <v>0</v>
      </c>
      <c r="K3" s="72">
        <f>SUM(B3+C3+D3+E3+F3+G3+H3-I3+J3)</f>
        <v>0</v>
      </c>
      <c r="L3" s="45"/>
      <c r="M3" s="45"/>
      <c r="N3" s="45"/>
      <c r="O3" s="48"/>
      <c r="P3" s="45"/>
      <c r="Q3" s="48">
        <v>0</v>
      </c>
      <c r="R3" s="45">
        <v>0</v>
      </c>
      <c r="S3" s="49"/>
    </row>
    <row r="4" spans="1:19" ht="21.75" customHeight="1">
      <c r="A4" s="4">
        <v>43922</v>
      </c>
      <c r="B4" s="46">
        <v>0</v>
      </c>
      <c r="C4" s="70"/>
      <c r="D4" s="70"/>
      <c r="E4" s="44">
        <f t="shared" si="0"/>
        <v>0</v>
      </c>
      <c r="F4" s="71"/>
      <c r="G4" s="44"/>
      <c r="H4" s="47">
        <v>0</v>
      </c>
      <c r="I4" s="46">
        <v>0</v>
      </c>
      <c r="J4" s="46">
        <v>0</v>
      </c>
      <c r="K4" s="72">
        <f aca="true" t="shared" si="1" ref="K4:K14">SUM(B4+C4+D4+E4+F4+G4+H4-I4+J4)</f>
        <v>0</v>
      </c>
      <c r="L4" s="45"/>
      <c r="M4" s="45"/>
      <c r="N4" s="45"/>
      <c r="O4" s="48"/>
      <c r="P4" s="48"/>
      <c r="Q4" s="48">
        <v>0</v>
      </c>
      <c r="R4" s="45">
        <v>0</v>
      </c>
      <c r="S4" s="49"/>
    </row>
    <row r="5" spans="1:19" ht="21.75" customHeight="1">
      <c r="A5" s="4">
        <v>43952</v>
      </c>
      <c r="B5" s="46">
        <v>0</v>
      </c>
      <c r="C5" s="70"/>
      <c r="D5" s="70"/>
      <c r="E5" s="44">
        <f t="shared" si="0"/>
        <v>0</v>
      </c>
      <c r="F5" s="71"/>
      <c r="G5" s="44"/>
      <c r="H5" s="47">
        <v>0</v>
      </c>
      <c r="I5" s="46">
        <v>0</v>
      </c>
      <c r="J5" s="46">
        <v>0</v>
      </c>
      <c r="K5" s="72">
        <f t="shared" si="1"/>
        <v>0</v>
      </c>
      <c r="L5" s="45"/>
      <c r="M5" s="45"/>
      <c r="N5" s="45"/>
      <c r="O5" s="48"/>
      <c r="P5" s="45"/>
      <c r="Q5" s="48">
        <v>0</v>
      </c>
      <c r="R5" s="45">
        <v>0</v>
      </c>
      <c r="S5" s="49"/>
    </row>
    <row r="6" spans="1:19" ht="21.75" customHeight="1">
      <c r="A6" s="4">
        <v>43983</v>
      </c>
      <c r="B6" s="46">
        <v>0</v>
      </c>
      <c r="C6" s="70"/>
      <c r="D6" s="70"/>
      <c r="E6" s="44">
        <f t="shared" si="0"/>
        <v>0</v>
      </c>
      <c r="F6" s="71"/>
      <c r="G6" s="44"/>
      <c r="H6" s="47">
        <v>0</v>
      </c>
      <c r="I6" s="46">
        <v>0</v>
      </c>
      <c r="J6" s="46">
        <v>0</v>
      </c>
      <c r="K6" s="72">
        <f t="shared" si="1"/>
        <v>0</v>
      </c>
      <c r="L6" s="45"/>
      <c r="M6" s="45"/>
      <c r="N6" s="45"/>
      <c r="O6" s="48"/>
      <c r="P6" s="45"/>
      <c r="Q6" s="48">
        <v>0</v>
      </c>
      <c r="R6" s="45">
        <v>0</v>
      </c>
      <c r="S6" s="49"/>
    </row>
    <row r="7" spans="1:19" ht="21.75" customHeight="1">
      <c r="A7" s="4">
        <v>44013</v>
      </c>
      <c r="B7" s="46">
        <v>0</v>
      </c>
      <c r="C7" s="70"/>
      <c r="D7" s="70"/>
      <c r="E7" s="44">
        <f t="shared" si="0"/>
        <v>0</v>
      </c>
      <c r="F7" s="71"/>
      <c r="G7" s="44"/>
      <c r="H7" s="47">
        <v>0</v>
      </c>
      <c r="I7" s="46">
        <v>0</v>
      </c>
      <c r="J7" s="46">
        <v>0</v>
      </c>
      <c r="K7" s="72">
        <f t="shared" si="1"/>
        <v>0</v>
      </c>
      <c r="L7" s="45"/>
      <c r="M7" s="45"/>
      <c r="N7" s="45"/>
      <c r="O7" s="48"/>
      <c r="P7" s="45"/>
      <c r="Q7" s="48">
        <v>0</v>
      </c>
      <c r="R7" s="45">
        <v>0</v>
      </c>
      <c r="S7" s="49"/>
    </row>
    <row r="8" spans="1:19" ht="21.75" customHeight="1">
      <c r="A8" s="4">
        <v>44044</v>
      </c>
      <c r="B8" s="46">
        <v>0</v>
      </c>
      <c r="C8" s="70"/>
      <c r="D8" s="70"/>
      <c r="E8" s="44">
        <f t="shared" si="0"/>
        <v>0</v>
      </c>
      <c r="F8" s="71"/>
      <c r="G8" s="44"/>
      <c r="H8" s="47">
        <v>0</v>
      </c>
      <c r="I8" s="46">
        <v>0</v>
      </c>
      <c r="J8" s="46">
        <v>0</v>
      </c>
      <c r="K8" s="72">
        <f t="shared" si="1"/>
        <v>0</v>
      </c>
      <c r="L8" s="45"/>
      <c r="M8" s="45"/>
      <c r="N8" s="45"/>
      <c r="O8" s="48"/>
      <c r="P8" s="45"/>
      <c r="Q8" s="48">
        <v>0</v>
      </c>
      <c r="R8" s="45">
        <v>0</v>
      </c>
      <c r="S8" s="49"/>
    </row>
    <row r="9" spans="1:19" ht="21.75" customHeight="1">
      <c r="A9" s="4">
        <v>44075</v>
      </c>
      <c r="B9" s="46">
        <v>0</v>
      </c>
      <c r="C9" s="70"/>
      <c r="D9" s="70"/>
      <c r="E9" s="44">
        <f t="shared" si="0"/>
        <v>0</v>
      </c>
      <c r="F9" s="71"/>
      <c r="G9" s="44"/>
      <c r="H9" s="47">
        <v>0</v>
      </c>
      <c r="I9" s="46">
        <v>0</v>
      </c>
      <c r="J9" s="46">
        <v>0</v>
      </c>
      <c r="K9" s="72">
        <f t="shared" si="1"/>
        <v>0</v>
      </c>
      <c r="L9" s="45"/>
      <c r="M9" s="45"/>
      <c r="N9" s="45"/>
      <c r="O9" s="48"/>
      <c r="P9" s="45"/>
      <c r="Q9" s="48">
        <v>0</v>
      </c>
      <c r="R9" s="45">
        <v>0</v>
      </c>
      <c r="S9" s="49"/>
    </row>
    <row r="10" spans="1:19" ht="21.75" customHeight="1">
      <c r="A10" s="4">
        <v>44105</v>
      </c>
      <c r="B10" s="46">
        <v>0</v>
      </c>
      <c r="C10" s="70"/>
      <c r="D10" s="70"/>
      <c r="E10" s="44">
        <f t="shared" si="0"/>
        <v>0</v>
      </c>
      <c r="F10" s="71"/>
      <c r="G10" s="44"/>
      <c r="H10" s="47">
        <v>0</v>
      </c>
      <c r="I10" s="46">
        <v>0</v>
      </c>
      <c r="J10" s="46">
        <v>0</v>
      </c>
      <c r="K10" s="72">
        <f t="shared" si="1"/>
        <v>0</v>
      </c>
      <c r="L10" s="45"/>
      <c r="M10" s="45"/>
      <c r="N10" s="45"/>
      <c r="O10" s="48"/>
      <c r="P10" s="45"/>
      <c r="Q10" s="48">
        <v>0</v>
      </c>
      <c r="R10" s="45">
        <v>0</v>
      </c>
      <c r="S10" s="49"/>
    </row>
    <row r="11" spans="1:19" ht="21.75" customHeight="1">
      <c r="A11" s="4">
        <v>44136</v>
      </c>
      <c r="B11" s="46">
        <v>0</v>
      </c>
      <c r="C11" s="70"/>
      <c r="D11" s="70"/>
      <c r="E11" s="44">
        <f t="shared" si="0"/>
        <v>0</v>
      </c>
      <c r="F11" s="71"/>
      <c r="G11" s="44"/>
      <c r="H11" s="47">
        <v>0</v>
      </c>
      <c r="I11" s="46">
        <v>0</v>
      </c>
      <c r="J11" s="46">
        <v>0</v>
      </c>
      <c r="K11" s="72">
        <f t="shared" si="1"/>
        <v>0</v>
      </c>
      <c r="L11" s="45"/>
      <c r="M11" s="45"/>
      <c r="N11" s="45"/>
      <c r="O11" s="48"/>
      <c r="P11" s="45"/>
      <c r="Q11" s="48">
        <v>0</v>
      </c>
      <c r="R11" s="45">
        <v>0</v>
      </c>
      <c r="S11" s="49"/>
    </row>
    <row r="12" spans="1:19" ht="21.75" customHeight="1">
      <c r="A12" s="4">
        <v>44166</v>
      </c>
      <c r="B12" s="46">
        <v>0</v>
      </c>
      <c r="C12" s="70"/>
      <c r="D12" s="70"/>
      <c r="E12" s="44">
        <f t="shared" si="0"/>
        <v>0</v>
      </c>
      <c r="F12" s="71"/>
      <c r="G12" s="44"/>
      <c r="H12" s="47">
        <v>0</v>
      </c>
      <c r="I12" s="46">
        <v>0</v>
      </c>
      <c r="J12" s="46">
        <v>0</v>
      </c>
      <c r="K12" s="72">
        <f t="shared" si="1"/>
        <v>0</v>
      </c>
      <c r="L12" s="45"/>
      <c r="M12" s="45"/>
      <c r="N12" s="45"/>
      <c r="O12" s="48"/>
      <c r="P12" s="45"/>
      <c r="Q12" s="48">
        <v>0</v>
      </c>
      <c r="R12" s="45">
        <v>0</v>
      </c>
      <c r="S12" s="49"/>
    </row>
    <row r="13" spans="1:19" ht="21.75" customHeight="1">
      <c r="A13" s="4">
        <v>44197</v>
      </c>
      <c r="B13" s="46">
        <v>0</v>
      </c>
      <c r="C13" s="70"/>
      <c r="D13" s="70"/>
      <c r="E13" s="44">
        <f t="shared" si="0"/>
        <v>0</v>
      </c>
      <c r="F13" s="71"/>
      <c r="G13" s="44"/>
      <c r="H13" s="47">
        <v>0</v>
      </c>
      <c r="I13" s="46">
        <v>0</v>
      </c>
      <c r="J13" s="46">
        <v>0</v>
      </c>
      <c r="K13" s="72">
        <f t="shared" si="1"/>
        <v>0</v>
      </c>
      <c r="L13" s="45"/>
      <c r="M13" s="45"/>
      <c r="N13" s="45"/>
      <c r="O13" s="48"/>
      <c r="P13" s="45"/>
      <c r="Q13" s="48">
        <v>0</v>
      </c>
      <c r="R13" s="45">
        <v>0</v>
      </c>
      <c r="S13" s="49"/>
    </row>
    <row r="14" spans="1:19" ht="21.75" customHeight="1">
      <c r="A14" s="4">
        <v>44228</v>
      </c>
      <c r="B14" s="46">
        <v>0</v>
      </c>
      <c r="C14" s="70"/>
      <c r="D14" s="70"/>
      <c r="E14" s="44">
        <f t="shared" si="0"/>
        <v>0</v>
      </c>
      <c r="F14" s="71"/>
      <c r="G14" s="44"/>
      <c r="H14" s="47">
        <v>0</v>
      </c>
      <c r="I14" s="46">
        <v>0</v>
      </c>
      <c r="J14" s="46">
        <v>0</v>
      </c>
      <c r="K14" s="72">
        <f t="shared" si="1"/>
        <v>0</v>
      </c>
      <c r="L14" s="45"/>
      <c r="M14" s="45"/>
      <c r="N14" s="45"/>
      <c r="O14" s="48"/>
      <c r="P14" s="45"/>
      <c r="Q14" s="48">
        <v>0</v>
      </c>
      <c r="R14" s="45">
        <v>0</v>
      </c>
      <c r="S14" s="49"/>
    </row>
    <row r="15" spans="1:19" ht="21.75" customHeight="1">
      <c r="A15" s="6" t="s">
        <v>18</v>
      </c>
      <c r="B15" s="46"/>
      <c r="C15" s="7"/>
      <c r="D15" s="7"/>
      <c r="E15" s="5"/>
      <c r="F15" s="7"/>
      <c r="G15" s="5"/>
      <c r="H15" s="5"/>
      <c r="I15" s="5"/>
      <c r="J15" s="5"/>
      <c r="K15" s="5">
        <f aca="true" t="shared" si="2" ref="K15:K22">SUM(B15:J15)</f>
        <v>0</v>
      </c>
      <c r="L15" s="7"/>
      <c r="M15" s="7"/>
      <c r="N15" s="7"/>
      <c r="O15" s="7"/>
      <c r="P15" s="7"/>
      <c r="Q15" s="7"/>
      <c r="R15" s="7"/>
      <c r="S15" s="50"/>
    </row>
    <row r="16" spans="1:19" ht="21.75" customHeight="1">
      <c r="A16" s="61" t="s">
        <v>19</v>
      </c>
      <c r="B16" s="5"/>
      <c r="C16" s="5"/>
      <c r="D16" s="5"/>
      <c r="E16" s="48"/>
      <c r="F16" s="7"/>
      <c r="G16" s="5"/>
      <c r="H16" s="5"/>
      <c r="I16" s="5"/>
      <c r="J16" s="5"/>
      <c r="K16" s="5">
        <f>SUM(B16:J16)</f>
        <v>0</v>
      </c>
      <c r="L16" s="50"/>
      <c r="M16" s="7"/>
      <c r="N16" s="7"/>
      <c r="O16" s="7"/>
      <c r="P16" s="7"/>
      <c r="Q16" s="7"/>
      <c r="R16" s="48"/>
      <c r="S16" s="7"/>
    </row>
    <row r="17" spans="1:19" ht="21.75" customHeight="1">
      <c r="A17" s="61" t="s">
        <v>20</v>
      </c>
      <c r="B17" s="5"/>
      <c r="C17" s="5"/>
      <c r="D17" s="5"/>
      <c r="E17" s="48"/>
      <c r="F17" s="7"/>
      <c r="G17" s="5"/>
      <c r="H17" s="5"/>
      <c r="I17" s="5"/>
      <c r="J17" s="5"/>
      <c r="K17" s="5">
        <f>SUM(B17:J17)</f>
        <v>0</v>
      </c>
      <c r="L17" s="50"/>
      <c r="M17" s="7"/>
      <c r="N17" s="7"/>
      <c r="O17" s="7"/>
      <c r="P17" s="7"/>
      <c r="Q17" s="7"/>
      <c r="R17" s="48"/>
      <c r="S17" s="7"/>
    </row>
    <row r="18" spans="1:19" ht="21.75" customHeight="1">
      <c r="A18" s="61" t="s">
        <v>21</v>
      </c>
      <c r="B18" s="48"/>
      <c r="C18" s="5"/>
      <c r="D18" s="5"/>
      <c r="E18" s="5"/>
      <c r="F18" s="48"/>
      <c r="G18" s="5"/>
      <c r="H18" s="5"/>
      <c r="I18" s="5"/>
      <c r="J18" s="5"/>
      <c r="K18" s="5">
        <f t="shared" si="2"/>
        <v>0</v>
      </c>
      <c r="L18" s="48"/>
      <c r="M18" s="48"/>
      <c r="N18" s="48"/>
      <c r="O18" s="48"/>
      <c r="P18" s="7"/>
      <c r="Q18" s="48"/>
      <c r="R18" s="48"/>
      <c r="S18" s="50"/>
    </row>
    <row r="19" spans="1:19" ht="21.75" customHeight="1">
      <c r="A19" s="61" t="s">
        <v>22</v>
      </c>
      <c r="B19" s="48"/>
      <c r="C19" s="5"/>
      <c r="D19" s="5"/>
      <c r="E19" s="5"/>
      <c r="F19" s="48"/>
      <c r="G19" s="5"/>
      <c r="H19" s="5"/>
      <c r="I19" s="5"/>
      <c r="J19" s="5"/>
      <c r="K19" s="5">
        <f t="shared" si="2"/>
        <v>0</v>
      </c>
      <c r="L19" s="48"/>
      <c r="M19" s="48"/>
      <c r="N19" s="48"/>
      <c r="O19" s="48"/>
      <c r="P19" s="7"/>
      <c r="Q19" s="48"/>
      <c r="R19" s="48"/>
      <c r="S19" s="50"/>
    </row>
    <row r="20" spans="1:19" ht="21.75" customHeight="1">
      <c r="A20" s="61" t="s">
        <v>23</v>
      </c>
      <c r="B20" s="48"/>
      <c r="C20" s="5"/>
      <c r="D20" s="5"/>
      <c r="E20" s="5"/>
      <c r="F20" s="7"/>
      <c r="G20" s="5"/>
      <c r="H20" s="5"/>
      <c r="I20" s="5"/>
      <c r="J20" s="5"/>
      <c r="K20" s="5">
        <f t="shared" si="2"/>
        <v>0</v>
      </c>
      <c r="L20" s="7"/>
      <c r="M20" s="7"/>
      <c r="N20" s="7"/>
      <c r="O20" s="7"/>
      <c r="P20" s="7"/>
      <c r="Q20" s="7"/>
      <c r="R20" s="7"/>
      <c r="S20" s="7"/>
    </row>
    <row r="21" spans="1:19" ht="21.75" customHeight="1">
      <c r="A21" s="62" t="s">
        <v>24</v>
      </c>
      <c r="B21" s="48">
        <v>0</v>
      </c>
      <c r="C21" s="48"/>
      <c r="D21" s="48"/>
      <c r="E21" s="48"/>
      <c r="F21" s="48"/>
      <c r="G21" s="48"/>
      <c r="H21" s="48"/>
      <c r="I21" s="5"/>
      <c r="J21" s="5"/>
      <c r="K21" s="5">
        <f t="shared" si="2"/>
        <v>0</v>
      </c>
      <c r="L21" s="48"/>
      <c r="M21" s="48"/>
      <c r="N21" s="48"/>
      <c r="O21" s="48"/>
      <c r="P21" s="7"/>
      <c r="Q21" s="48"/>
      <c r="R21" s="48"/>
      <c r="S21" s="7"/>
    </row>
    <row r="22" spans="1:19" ht="21.75" customHeight="1">
      <c r="A22" s="62" t="s">
        <v>25</v>
      </c>
      <c r="B22" s="5"/>
      <c r="C22" s="5"/>
      <c r="D22" s="5"/>
      <c r="E22" s="5"/>
      <c r="F22" s="7"/>
      <c r="G22" s="5"/>
      <c r="H22" s="48"/>
      <c r="I22" s="5"/>
      <c r="J22" s="5"/>
      <c r="K22" s="5">
        <f t="shared" si="2"/>
        <v>0</v>
      </c>
      <c r="L22" s="7"/>
      <c r="M22" s="7"/>
      <c r="N22" s="7"/>
      <c r="O22" s="7"/>
      <c r="P22" s="7"/>
      <c r="Q22" s="7"/>
      <c r="R22" s="7"/>
      <c r="S22" s="7"/>
    </row>
    <row r="23" spans="1:19" ht="21.75" customHeight="1">
      <c r="A23" s="6" t="s">
        <v>10</v>
      </c>
      <c r="B23" s="5">
        <f aca="true" t="shared" si="3" ref="B23:S23">SUM(B3:B22)</f>
        <v>0</v>
      </c>
      <c r="C23" s="5">
        <f t="shared" si="3"/>
        <v>0</v>
      </c>
      <c r="D23" s="5">
        <f t="shared" si="3"/>
        <v>0</v>
      </c>
      <c r="E23" s="5">
        <f t="shared" si="3"/>
        <v>0</v>
      </c>
      <c r="F23" s="5">
        <f t="shared" si="3"/>
        <v>0</v>
      </c>
      <c r="G23" s="5">
        <f t="shared" si="3"/>
        <v>0</v>
      </c>
      <c r="H23" s="5">
        <f t="shared" si="3"/>
        <v>0</v>
      </c>
      <c r="I23" s="5">
        <f t="shared" si="3"/>
        <v>0</v>
      </c>
      <c r="J23" s="5">
        <f t="shared" si="3"/>
        <v>0</v>
      </c>
      <c r="K23" s="5">
        <f t="shared" si="3"/>
        <v>0</v>
      </c>
      <c r="L23" s="5">
        <f t="shared" si="3"/>
        <v>0</v>
      </c>
      <c r="M23" s="5">
        <f t="shared" si="3"/>
        <v>0</v>
      </c>
      <c r="N23" s="5">
        <f t="shared" si="3"/>
        <v>0</v>
      </c>
      <c r="O23" s="5">
        <f t="shared" si="3"/>
        <v>0</v>
      </c>
      <c r="P23" s="5">
        <f t="shared" si="3"/>
        <v>0</v>
      </c>
      <c r="Q23" s="5">
        <f t="shared" si="3"/>
        <v>0</v>
      </c>
      <c r="R23" s="5">
        <f>SUM(R3:R22)</f>
        <v>0</v>
      </c>
      <c r="S23" s="5">
        <f t="shared" si="3"/>
        <v>0</v>
      </c>
    </row>
    <row r="24" spans="1:19" ht="15">
      <c r="A24" s="75" t="s">
        <v>26</v>
      </c>
      <c r="B24" s="75"/>
      <c r="C24" s="75"/>
      <c r="D24" s="75"/>
      <c r="E24" s="75"/>
      <c r="F24" s="75"/>
      <c r="G24" s="75"/>
      <c r="H24" s="75"/>
      <c r="I24" s="75"/>
      <c r="J24" s="75"/>
      <c r="K24" s="75"/>
      <c r="L24" s="75"/>
      <c r="M24" s="75"/>
      <c r="N24" s="75"/>
      <c r="O24" s="75"/>
      <c r="P24" s="75"/>
      <c r="Q24" s="75"/>
      <c r="R24" s="75"/>
      <c r="S24" s="75"/>
    </row>
    <row r="25" spans="1:19" ht="15">
      <c r="A25" s="9"/>
      <c r="B25" s="9"/>
      <c r="C25" s="9"/>
      <c r="D25" s="9"/>
      <c r="E25" s="9"/>
      <c r="F25" s="9"/>
      <c r="G25" s="9"/>
      <c r="H25" s="9"/>
      <c r="I25" s="9"/>
      <c r="J25" s="9"/>
      <c r="K25" s="9"/>
      <c r="L25" s="9"/>
      <c r="M25" s="9"/>
      <c r="N25" s="9"/>
      <c r="O25" s="9"/>
      <c r="P25" s="9"/>
      <c r="Q25" s="9"/>
      <c r="R25" s="9"/>
      <c r="S25" s="9"/>
    </row>
    <row r="26" spans="1:19" ht="21.75" customHeight="1">
      <c r="A26" s="76" t="s">
        <v>27</v>
      </c>
      <c r="B26" s="76"/>
      <c r="C26" s="76"/>
      <c r="D26" s="76"/>
      <c r="E26" s="76"/>
      <c r="F26" s="77"/>
      <c r="G26" s="78"/>
      <c r="H26" s="78"/>
      <c r="I26" s="78"/>
      <c r="J26" s="78"/>
      <c r="K26" s="78"/>
      <c r="L26" s="9"/>
      <c r="M26" s="9"/>
      <c r="N26" s="9"/>
      <c r="O26" s="9"/>
      <c r="P26" s="9"/>
      <c r="Q26" s="9"/>
      <c r="R26" s="9"/>
      <c r="S26" s="9"/>
    </row>
    <row r="27" spans="1:19" ht="21.75" customHeight="1">
      <c r="A27" s="76" t="s">
        <v>28</v>
      </c>
      <c r="B27" s="76"/>
      <c r="C27" s="76"/>
      <c r="D27" s="76"/>
      <c r="E27" s="76"/>
      <c r="F27" s="77"/>
      <c r="G27" s="78"/>
      <c r="H27" s="78"/>
      <c r="I27" s="78"/>
      <c r="J27" s="78"/>
      <c r="K27" s="78"/>
      <c r="L27" s="9"/>
      <c r="M27" s="9"/>
      <c r="N27" s="9"/>
      <c r="O27" s="9"/>
      <c r="P27" s="9"/>
      <c r="Q27" s="9"/>
      <c r="R27" s="9"/>
      <c r="S27" s="9"/>
    </row>
    <row r="28" spans="1:19" ht="21.75" customHeight="1">
      <c r="A28" s="76" t="s">
        <v>29</v>
      </c>
      <c r="B28" s="76"/>
      <c r="C28" s="76"/>
      <c r="D28" s="76"/>
      <c r="E28" s="76"/>
      <c r="F28" s="77"/>
      <c r="G28" s="78"/>
      <c r="H28" s="78"/>
      <c r="I28" s="78"/>
      <c r="J28" s="78"/>
      <c r="K28" s="78"/>
      <c r="L28" s="9"/>
      <c r="M28" s="9"/>
      <c r="N28" s="9"/>
      <c r="O28" s="9"/>
      <c r="P28" s="9"/>
      <c r="Q28" s="9"/>
      <c r="R28" s="9"/>
      <c r="S28" s="9"/>
    </row>
    <row r="29" spans="1:19" ht="21.75" customHeight="1">
      <c r="A29" s="79" t="s">
        <v>30</v>
      </c>
      <c r="B29" s="79"/>
      <c r="C29" s="79"/>
      <c r="D29" s="79"/>
      <c r="E29" s="79"/>
      <c r="F29" s="80"/>
      <c r="G29" s="81"/>
      <c r="H29" s="81"/>
      <c r="I29" s="81"/>
      <c r="J29" s="81"/>
      <c r="K29" s="81"/>
      <c r="L29" s="9"/>
      <c r="M29" s="9"/>
      <c r="N29" s="9"/>
      <c r="O29" s="9"/>
      <c r="P29" s="9"/>
      <c r="Q29" s="9"/>
      <c r="R29" s="9"/>
      <c r="S29" s="9"/>
    </row>
    <row r="30" spans="1:19" ht="21.75" customHeight="1">
      <c r="A30" s="82" t="s">
        <v>31</v>
      </c>
      <c r="B30" s="83"/>
      <c r="C30" s="83"/>
      <c r="D30" s="83"/>
      <c r="E30" s="84"/>
      <c r="F30" s="85"/>
      <c r="G30" s="86"/>
      <c r="H30" s="86"/>
      <c r="I30" s="86"/>
      <c r="J30" s="86"/>
      <c r="K30" s="87"/>
      <c r="L30" s="9"/>
      <c r="M30" s="9"/>
      <c r="N30" s="9"/>
      <c r="O30" s="9"/>
      <c r="P30" s="9"/>
      <c r="Q30" s="9"/>
      <c r="R30" s="9"/>
      <c r="S30" s="9"/>
    </row>
    <row r="31" spans="1:19" ht="27.75" customHeight="1">
      <c r="A31" s="88" t="s">
        <v>32</v>
      </c>
      <c r="B31" s="88"/>
      <c r="C31" s="88"/>
      <c r="D31" s="88"/>
      <c r="E31" s="88"/>
      <c r="F31" s="89"/>
      <c r="G31" s="51" t="s">
        <v>244</v>
      </c>
      <c r="H31" s="52"/>
      <c r="I31" s="53"/>
      <c r="J31" s="11"/>
      <c r="K31" s="10"/>
      <c r="L31" s="9"/>
      <c r="M31" s="9"/>
      <c r="N31" s="9"/>
      <c r="O31" s="9"/>
      <c r="P31" s="9"/>
      <c r="Q31" s="9"/>
      <c r="R31" s="9"/>
      <c r="S31" s="9"/>
    </row>
    <row r="32" spans="1:19" ht="21.75" customHeight="1">
      <c r="A32" s="90" t="s">
        <v>33</v>
      </c>
      <c r="B32" s="90"/>
      <c r="C32" s="90"/>
      <c r="D32" s="90"/>
      <c r="E32" s="90"/>
      <c r="F32" s="90"/>
      <c r="G32" s="91" t="s">
        <v>34</v>
      </c>
      <c r="H32" s="91"/>
      <c r="I32" s="91"/>
      <c r="J32" s="9"/>
      <c r="K32" s="9"/>
      <c r="L32" s="9"/>
      <c r="M32" s="9"/>
      <c r="N32" s="9"/>
      <c r="O32" s="9"/>
      <c r="P32" s="9"/>
      <c r="Q32" s="9"/>
      <c r="R32" s="9"/>
      <c r="S32" s="9"/>
    </row>
    <row r="33" spans="1:19" ht="15">
      <c r="A33" s="9"/>
      <c r="B33" s="9"/>
      <c r="C33" s="9"/>
      <c r="D33" s="9"/>
      <c r="E33" s="9"/>
      <c r="F33" s="9"/>
      <c r="G33" s="9"/>
      <c r="H33" s="9"/>
      <c r="I33" s="9"/>
      <c r="J33" s="9"/>
      <c r="K33" s="9"/>
      <c r="L33" s="9"/>
      <c r="M33" s="9"/>
      <c r="N33" s="9"/>
      <c r="O33" s="9"/>
      <c r="P33" s="9"/>
      <c r="Q33" s="9"/>
      <c r="R33" s="9"/>
      <c r="S33" s="9"/>
    </row>
    <row r="35" spans="1:19" ht="19.5" customHeight="1">
      <c r="A35" s="92" t="s">
        <v>35</v>
      </c>
      <c r="B35" s="93"/>
      <c r="C35" s="93"/>
      <c r="D35" s="93"/>
      <c r="E35" s="94"/>
      <c r="F35" s="1">
        <v>1</v>
      </c>
      <c r="G35" s="1">
        <v>2</v>
      </c>
      <c r="H35" s="1">
        <v>3</v>
      </c>
      <c r="I35" s="1">
        <v>4</v>
      </c>
      <c r="J35" s="1">
        <v>5</v>
      </c>
      <c r="K35" s="1" t="s">
        <v>36</v>
      </c>
      <c r="L35" s="12"/>
      <c r="M35" s="95" t="s">
        <v>37</v>
      </c>
      <c r="N35" s="95"/>
      <c r="O35" s="95"/>
      <c r="P35" s="95"/>
      <c r="Q35" s="95"/>
      <c r="R35" s="96"/>
      <c r="S35" s="96"/>
    </row>
    <row r="36" spans="1:19" ht="19.5" customHeight="1">
      <c r="A36" s="76" t="s">
        <v>38</v>
      </c>
      <c r="B36" s="76"/>
      <c r="C36" s="76"/>
      <c r="D36" s="76"/>
      <c r="E36" s="76"/>
      <c r="F36" s="48"/>
      <c r="G36" s="48"/>
      <c r="H36" s="48"/>
      <c r="I36" s="48"/>
      <c r="J36" s="48"/>
      <c r="K36" s="5">
        <f>SUM(F36+G36+H36+I36+J36)*4</f>
        <v>0</v>
      </c>
      <c r="M36" s="95" t="s">
        <v>39</v>
      </c>
      <c r="N36" s="95"/>
      <c r="O36" s="95"/>
      <c r="P36" s="95"/>
      <c r="Q36" s="95"/>
      <c r="R36" s="97"/>
      <c r="S36" s="98"/>
    </row>
    <row r="37" spans="1:19" ht="19.5" customHeight="1">
      <c r="A37" s="76" t="s">
        <v>40</v>
      </c>
      <c r="B37" s="76"/>
      <c r="C37" s="76"/>
      <c r="D37" s="76"/>
      <c r="E37" s="76"/>
      <c r="F37" s="48"/>
      <c r="G37" s="48"/>
      <c r="H37" s="48"/>
      <c r="I37" s="48"/>
      <c r="J37" s="48"/>
      <c r="K37" s="5">
        <f>SUM(F37+G37+H37+I37+J37)*2</f>
        <v>0</v>
      </c>
      <c r="M37" s="95" t="s">
        <v>41</v>
      </c>
      <c r="N37" s="95"/>
      <c r="O37" s="95"/>
      <c r="P37" s="95"/>
      <c r="Q37" s="95"/>
      <c r="R37" s="97"/>
      <c r="S37" s="98"/>
    </row>
    <row r="38" spans="1:19" ht="19.5" customHeight="1">
      <c r="A38" s="76" t="s">
        <v>42</v>
      </c>
      <c r="B38" s="76"/>
      <c r="C38" s="76"/>
      <c r="D38" s="76"/>
      <c r="E38" s="76"/>
      <c r="F38" s="48"/>
      <c r="G38" s="48"/>
      <c r="H38" s="48"/>
      <c r="I38" s="48"/>
      <c r="J38" s="48"/>
      <c r="K38" s="5">
        <f>SUM(F38+G38+H38+I38+J38)</f>
        <v>0</v>
      </c>
      <c r="M38" s="99" t="s">
        <v>43</v>
      </c>
      <c r="N38" s="99"/>
      <c r="O38" s="99"/>
      <c r="P38" s="99"/>
      <c r="Q38" s="99"/>
      <c r="R38" s="97"/>
      <c r="S38" s="98"/>
    </row>
    <row r="39" spans="1:19" ht="19.5" customHeight="1">
      <c r="A39" s="76" t="s">
        <v>44</v>
      </c>
      <c r="B39" s="76"/>
      <c r="C39" s="76"/>
      <c r="D39" s="76"/>
      <c r="E39" s="76"/>
      <c r="F39" s="76"/>
      <c r="G39" s="76"/>
      <c r="H39" s="76"/>
      <c r="I39" s="76"/>
      <c r="J39" s="76"/>
      <c r="K39" s="48"/>
      <c r="M39" s="99" t="s">
        <v>45</v>
      </c>
      <c r="N39" s="99"/>
      <c r="O39" s="99"/>
      <c r="P39" s="99"/>
      <c r="Q39" s="99"/>
      <c r="R39" s="97"/>
      <c r="S39" s="98"/>
    </row>
    <row r="40" spans="1:19" ht="19.5" customHeight="1">
      <c r="A40" s="76" t="s">
        <v>46</v>
      </c>
      <c r="B40" s="76"/>
      <c r="C40" s="76"/>
      <c r="D40" s="76"/>
      <c r="E40" s="76"/>
      <c r="F40" s="76"/>
      <c r="G40" s="76"/>
      <c r="H40" s="76"/>
      <c r="I40" s="76"/>
      <c r="J40" s="76"/>
      <c r="K40" s="48"/>
      <c r="M40" s="99" t="s">
        <v>47</v>
      </c>
      <c r="N40" s="99"/>
      <c r="O40" s="99"/>
      <c r="P40" s="99"/>
      <c r="Q40" s="99"/>
      <c r="R40" s="97"/>
      <c r="S40" s="98"/>
    </row>
    <row r="41" spans="1:19" ht="19.5" customHeight="1">
      <c r="A41" s="82" t="s">
        <v>48</v>
      </c>
      <c r="B41" s="83"/>
      <c r="C41" s="83"/>
      <c r="D41" s="83"/>
      <c r="E41" s="83"/>
      <c r="F41" s="83"/>
      <c r="G41" s="83"/>
      <c r="H41" s="83"/>
      <c r="I41" s="83"/>
      <c r="J41" s="84"/>
      <c r="K41" s="48"/>
      <c r="M41" s="100" t="s">
        <v>49</v>
      </c>
      <c r="N41" s="101"/>
      <c r="O41" s="101"/>
      <c r="P41" s="101"/>
      <c r="Q41" s="102"/>
      <c r="R41" s="96"/>
      <c r="S41" s="96"/>
    </row>
    <row r="42" spans="1:19" ht="19.5" customHeight="1">
      <c r="A42" s="82" t="s">
        <v>50</v>
      </c>
      <c r="B42" s="103"/>
      <c r="C42" s="103"/>
      <c r="D42" s="103"/>
      <c r="E42" s="103"/>
      <c r="F42" s="103"/>
      <c r="G42" s="103"/>
      <c r="H42" s="103"/>
      <c r="I42" s="103"/>
      <c r="J42" s="103"/>
      <c r="K42" s="48"/>
      <c r="M42" s="104" t="s">
        <v>51</v>
      </c>
      <c r="N42" s="105"/>
      <c r="O42" s="105"/>
      <c r="P42" s="105"/>
      <c r="Q42" s="106"/>
      <c r="R42" s="107" t="s">
        <v>52</v>
      </c>
      <c r="S42" s="108"/>
    </row>
    <row r="43" spans="1:19" ht="19.5" customHeight="1">
      <c r="A43" s="111" t="s">
        <v>53</v>
      </c>
      <c r="B43" s="112"/>
      <c r="C43" s="112"/>
      <c r="D43" s="112"/>
      <c r="E43" s="112"/>
      <c r="F43" s="112"/>
      <c r="G43" s="112"/>
      <c r="H43" s="113"/>
      <c r="I43" s="54"/>
      <c r="J43" s="5"/>
      <c r="K43" s="5">
        <f>+I43+J43</f>
        <v>0</v>
      </c>
      <c r="M43" s="114" t="s">
        <v>54</v>
      </c>
      <c r="N43" s="115"/>
      <c r="O43" s="115"/>
      <c r="P43" s="115"/>
      <c r="Q43" s="116"/>
      <c r="R43" s="109"/>
      <c r="S43" s="110"/>
    </row>
    <row r="44" spans="1:19" ht="19.5" customHeight="1">
      <c r="A44" s="117" t="s">
        <v>55</v>
      </c>
      <c r="B44" s="117"/>
      <c r="C44" s="117"/>
      <c r="D44" s="117"/>
      <c r="E44" s="117"/>
      <c r="F44" s="117"/>
      <c r="G44" s="117"/>
      <c r="H44" s="117"/>
      <c r="I44" s="117"/>
      <c r="J44" s="117"/>
      <c r="K44" s="48"/>
      <c r="M44" s="118" t="s">
        <v>56</v>
      </c>
      <c r="N44" s="119"/>
      <c r="O44" s="119"/>
      <c r="P44" s="119"/>
      <c r="Q44" s="120"/>
      <c r="R44" s="121"/>
      <c r="S44" s="122"/>
    </row>
    <row r="45" spans="1:19" ht="19.5" customHeight="1">
      <c r="A45" s="117" t="s">
        <v>57</v>
      </c>
      <c r="B45" s="117"/>
      <c r="C45" s="117"/>
      <c r="D45" s="117"/>
      <c r="E45" s="117"/>
      <c r="F45" s="117"/>
      <c r="G45" s="117"/>
      <c r="H45" s="117"/>
      <c r="I45" s="117"/>
      <c r="J45" s="117"/>
      <c r="K45" s="48"/>
      <c r="M45" s="123"/>
      <c r="N45" s="123"/>
      <c r="O45" s="123"/>
      <c r="P45" s="123"/>
      <c r="Q45" s="123"/>
      <c r="R45" s="123"/>
      <c r="S45" s="10"/>
    </row>
    <row r="46" spans="1:19" ht="19.5" customHeight="1">
      <c r="A46" s="117" t="s">
        <v>58</v>
      </c>
      <c r="B46" s="117"/>
      <c r="C46" s="117"/>
      <c r="D46" s="117"/>
      <c r="E46" s="117"/>
      <c r="F46" s="117"/>
      <c r="G46" s="117"/>
      <c r="H46" s="117"/>
      <c r="I46" s="117"/>
      <c r="J46" s="117"/>
      <c r="K46" s="48"/>
      <c r="M46" s="15"/>
      <c r="N46" s="15"/>
      <c r="O46" s="15"/>
      <c r="P46" s="15"/>
      <c r="Q46" s="15"/>
      <c r="R46" s="15"/>
      <c r="S46" s="15"/>
    </row>
    <row r="47" spans="1:19" ht="19.5" customHeight="1">
      <c r="A47" s="117" t="s">
        <v>59</v>
      </c>
      <c r="B47" s="117"/>
      <c r="C47" s="117"/>
      <c r="D47" s="117"/>
      <c r="E47" s="117"/>
      <c r="F47" s="117"/>
      <c r="G47" s="117"/>
      <c r="H47" s="117"/>
      <c r="I47" s="117"/>
      <c r="J47" s="117"/>
      <c r="K47" s="48"/>
      <c r="M47" s="15"/>
      <c r="N47" s="15"/>
      <c r="O47" s="15"/>
      <c r="P47" s="15"/>
      <c r="Q47" s="15"/>
      <c r="R47" s="15"/>
      <c r="S47" s="15"/>
    </row>
    <row r="48" spans="1:11" ht="19.5" customHeight="1">
      <c r="A48" s="117" t="s">
        <v>60</v>
      </c>
      <c r="B48" s="117"/>
      <c r="C48" s="117"/>
      <c r="D48" s="117"/>
      <c r="E48" s="117"/>
      <c r="F48" s="117"/>
      <c r="G48" s="117"/>
      <c r="H48" s="117"/>
      <c r="I48" s="117"/>
      <c r="J48" s="117"/>
      <c r="K48" s="48"/>
    </row>
    <row r="49" spans="1:11" ht="19.5" customHeight="1">
      <c r="A49" s="82" t="s">
        <v>61</v>
      </c>
      <c r="B49" s="83"/>
      <c r="C49" s="83"/>
      <c r="D49" s="83"/>
      <c r="E49" s="83"/>
      <c r="F49" s="83"/>
      <c r="G49" s="83"/>
      <c r="H49" s="83"/>
      <c r="I49" s="83"/>
      <c r="J49" s="84"/>
      <c r="K49" s="55"/>
    </row>
    <row r="50" spans="1:10" ht="15">
      <c r="A50" s="16"/>
      <c r="B50" s="16"/>
      <c r="C50" s="16"/>
      <c r="D50" s="16"/>
      <c r="E50" s="16"/>
      <c r="F50" s="16"/>
      <c r="G50" s="16"/>
      <c r="H50" s="16"/>
      <c r="I50" s="16"/>
      <c r="J50" s="16"/>
    </row>
    <row r="51" spans="12:13" ht="23.25">
      <c r="L51" s="17"/>
      <c r="M51" s="17"/>
    </row>
    <row r="52" spans="1:14" ht="23.25">
      <c r="A52" s="56" t="s">
        <v>243</v>
      </c>
      <c r="B52" s="56"/>
      <c r="C52" s="56"/>
      <c r="D52" s="56"/>
      <c r="E52" s="56"/>
      <c r="F52" s="56"/>
      <c r="G52" s="56"/>
      <c r="H52" s="56"/>
      <c r="I52" s="56"/>
      <c r="J52" s="56"/>
      <c r="K52" s="56"/>
      <c r="L52" s="57"/>
      <c r="M52" s="57"/>
      <c r="N52" s="58"/>
    </row>
    <row r="53" spans="1:11" ht="23.25">
      <c r="A53" s="18" t="s">
        <v>62</v>
      </c>
      <c r="B53" s="18"/>
      <c r="C53" s="18"/>
      <c r="D53" s="18"/>
      <c r="E53" s="18"/>
      <c r="F53" s="18"/>
      <c r="G53" s="18"/>
      <c r="H53" s="18"/>
      <c r="I53" s="18"/>
      <c r="J53" s="18"/>
      <c r="K53" s="18"/>
    </row>
    <row r="55" spans="1:19" s="60" customFormat="1" ht="18" customHeight="1">
      <c r="A55" s="124" t="s">
        <v>63</v>
      </c>
      <c r="B55" s="124"/>
      <c r="C55" s="124"/>
      <c r="D55" s="124"/>
      <c r="E55" s="124"/>
      <c r="F55" s="124"/>
      <c r="G55" s="124"/>
      <c r="H55" s="124"/>
      <c r="I55" s="124"/>
      <c r="J55" s="124"/>
      <c r="K55" s="124"/>
      <c r="L55" s="124"/>
      <c r="M55" s="124"/>
      <c r="N55" s="124"/>
      <c r="O55" s="124"/>
      <c r="P55" s="124"/>
      <c r="Q55" s="124"/>
      <c r="R55" s="124"/>
      <c r="S55" s="124"/>
    </row>
    <row r="56" spans="1:19" s="60" customFormat="1" ht="18" customHeight="1">
      <c r="A56" s="124" t="s">
        <v>64</v>
      </c>
      <c r="B56" s="124"/>
      <c r="C56" s="124"/>
      <c r="D56" s="124"/>
      <c r="E56" s="124"/>
      <c r="F56" s="124"/>
      <c r="G56" s="124"/>
      <c r="H56" s="124"/>
      <c r="I56" s="124"/>
      <c r="J56" s="124"/>
      <c r="K56" s="124"/>
      <c r="L56" s="124"/>
      <c r="M56" s="124"/>
      <c r="N56" s="124"/>
      <c r="O56" s="124"/>
      <c r="P56" s="124"/>
      <c r="Q56" s="124"/>
      <c r="R56" s="124"/>
      <c r="S56" s="124"/>
    </row>
    <row r="57" spans="1:19" s="60" customFormat="1" ht="18" customHeight="1">
      <c r="A57" s="124" t="s">
        <v>65</v>
      </c>
      <c r="B57" s="124"/>
      <c r="C57" s="124"/>
      <c r="D57" s="124"/>
      <c r="E57" s="124"/>
      <c r="F57" s="124"/>
      <c r="G57" s="124"/>
      <c r="H57" s="124"/>
      <c r="I57" s="124"/>
      <c r="J57" s="124"/>
      <c r="K57" s="124"/>
      <c r="L57" s="124"/>
      <c r="M57" s="124"/>
      <c r="N57" s="124"/>
      <c r="O57" s="124"/>
      <c r="P57" s="124"/>
      <c r="Q57" s="124"/>
      <c r="R57" s="124"/>
      <c r="S57" s="124"/>
    </row>
    <row r="58" spans="1:19" s="60" customFormat="1" ht="18" customHeight="1">
      <c r="A58" s="124" t="s">
        <v>221</v>
      </c>
      <c r="B58" s="124"/>
      <c r="C58" s="124"/>
      <c r="D58" s="124"/>
      <c r="E58" s="124"/>
      <c r="F58" s="124"/>
      <c r="G58" s="124"/>
      <c r="H58" s="124"/>
      <c r="I58" s="124"/>
      <c r="J58" s="124"/>
      <c r="K58" s="124"/>
      <c r="L58" s="124"/>
      <c r="M58" s="124"/>
      <c r="N58" s="124"/>
      <c r="O58" s="124"/>
      <c r="P58" s="124"/>
      <c r="Q58" s="124"/>
      <c r="R58" s="124"/>
      <c r="S58" s="124"/>
    </row>
    <row r="59" spans="1:19" s="60" customFormat="1" ht="18" customHeight="1">
      <c r="A59" s="124" t="s">
        <v>66</v>
      </c>
      <c r="B59" s="124"/>
      <c r="C59" s="124"/>
      <c r="D59" s="124"/>
      <c r="E59" s="124"/>
      <c r="F59" s="124"/>
      <c r="G59" s="124"/>
      <c r="H59" s="124"/>
      <c r="I59" s="124"/>
      <c r="J59" s="124"/>
      <c r="K59" s="124"/>
      <c r="L59" s="124"/>
      <c r="M59" s="124"/>
      <c r="N59" s="124"/>
      <c r="O59" s="124"/>
      <c r="P59" s="124"/>
      <c r="Q59" s="124"/>
      <c r="R59" s="124"/>
      <c r="S59" s="124"/>
    </row>
    <row r="60" spans="1:19" s="60" customFormat="1" ht="18" customHeight="1">
      <c r="A60" s="124" t="s">
        <v>67</v>
      </c>
      <c r="B60" s="124"/>
      <c r="C60" s="124"/>
      <c r="D60" s="124"/>
      <c r="E60" s="124"/>
      <c r="F60" s="124"/>
      <c r="G60" s="124"/>
      <c r="H60" s="124"/>
      <c r="I60" s="124"/>
      <c r="J60" s="124"/>
      <c r="K60" s="124"/>
      <c r="L60" s="124"/>
      <c r="M60" s="124"/>
      <c r="N60" s="124"/>
      <c r="O60" s="124"/>
      <c r="P60" s="124"/>
      <c r="Q60" s="124"/>
      <c r="R60" s="124"/>
      <c r="S60" s="124"/>
    </row>
    <row r="61" spans="1:19" s="60" customFormat="1" ht="18" customHeight="1">
      <c r="A61" s="124" t="s">
        <v>222</v>
      </c>
      <c r="B61" s="124"/>
      <c r="C61" s="124"/>
      <c r="D61" s="124"/>
      <c r="E61" s="124"/>
      <c r="F61" s="124"/>
      <c r="G61" s="124"/>
      <c r="H61" s="124"/>
      <c r="I61" s="124"/>
      <c r="J61" s="124"/>
      <c r="K61" s="124"/>
      <c r="L61" s="124"/>
      <c r="M61" s="124"/>
      <c r="N61" s="124"/>
      <c r="O61" s="124"/>
      <c r="P61" s="124"/>
      <c r="Q61" s="124"/>
      <c r="R61" s="124"/>
      <c r="S61" s="124"/>
    </row>
    <row r="62" spans="1:19" s="60" customFormat="1" ht="29.25" customHeight="1">
      <c r="A62" s="124" t="s">
        <v>68</v>
      </c>
      <c r="B62" s="124"/>
      <c r="C62" s="124"/>
      <c r="D62" s="124"/>
      <c r="E62" s="124"/>
      <c r="F62" s="124"/>
      <c r="G62" s="124"/>
      <c r="H62" s="124"/>
      <c r="I62" s="124"/>
      <c r="J62" s="124"/>
      <c r="K62" s="124"/>
      <c r="L62" s="124"/>
      <c r="M62" s="124"/>
      <c r="N62" s="124"/>
      <c r="O62" s="124"/>
      <c r="P62" s="124"/>
      <c r="Q62" s="124"/>
      <c r="R62" s="124"/>
      <c r="S62" s="124"/>
    </row>
    <row r="63" spans="1:19" s="60" customFormat="1" ht="18" customHeight="1">
      <c r="A63" s="124" t="s">
        <v>69</v>
      </c>
      <c r="B63" s="124"/>
      <c r="C63" s="124"/>
      <c r="D63" s="124"/>
      <c r="E63" s="124"/>
      <c r="F63" s="124"/>
      <c r="G63" s="124"/>
      <c r="H63" s="124"/>
      <c r="I63" s="124"/>
      <c r="J63" s="124"/>
      <c r="K63" s="124"/>
      <c r="L63" s="124"/>
      <c r="M63" s="124"/>
      <c r="N63" s="124"/>
      <c r="O63" s="124"/>
      <c r="P63" s="124"/>
      <c r="Q63" s="124"/>
      <c r="R63" s="124"/>
      <c r="S63" s="124"/>
    </row>
    <row r="64" spans="1:19" s="60" customFormat="1" ht="18" customHeight="1">
      <c r="A64" s="124" t="s">
        <v>223</v>
      </c>
      <c r="B64" s="124"/>
      <c r="C64" s="124"/>
      <c r="D64" s="124"/>
      <c r="E64" s="124"/>
      <c r="F64" s="124"/>
      <c r="G64" s="124"/>
      <c r="H64" s="124"/>
      <c r="I64" s="124"/>
      <c r="J64" s="124"/>
      <c r="K64" s="124"/>
      <c r="L64" s="124"/>
      <c r="M64" s="124"/>
      <c r="N64" s="124"/>
      <c r="O64" s="124"/>
      <c r="P64" s="124"/>
      <c r="Q64" s="124"/>
      <c r="R64" s="124"/>
      <c r="S64" s="124"/>
    </row>
    <row r="65" spans="1:19" s="60" customFormat="1" ht="18" customHeight="1">
      <c r="A65" s="124" t="s">
        <v>70</v>
      </c>
      <c r="B65" s="124"/>
      <c r="C65" s="124"/>
      <c r="D65" s="124"/>
      <c r="E65" s="124"/>
      <c r="F65" s="124"/>
      <c r="G65" s="124"/>
      <c r="H65" s="124"/>
      <c r="I65" s="124"/>
      <c r="J65" s="124"/>
      <c r="K65" s="124"/>
      <c r="L65" s="124"/>
      <c r="M65" s="124"/>
      <c r="N65" s="124"/>
      <c r="O65" s="124"/>
      <c r="P65" s="124"/>
      <c r="Q65" s="124"/>
      <c r="R65" s="124"/>
      <c r="S65" s="124"/>
    </row>
    <row r="66" spans="1:19" s="60" customFormat="1" ht="18" customHeight="1">
      <c r="A66" s="124" t="s">
        <v>71</v>
      </c>
      <c r="B66" s="124"/>
      <c r="C66" s="124"/>
      <c r="D66" s="124"/>
      <c r="E66" s="124"/>
      <c r="F66" s="124"/>
      <c r="G66" s="124"/>
      <c r="H66" s="124"/>
      <c r="I66" s="124"/>
      <c r="J66" s="124"/>
      <c r="K66" s="124"/>
      <c r="L66" s="124"/>
      <c r="M66" s="124"/>
      <c r="N66" s="124"/>
      <c r="O66" s="124"/>
      <c r="P66" s="124"/>
      <c r="Q66" s="124"/>
      <c r="R66" s="124"/>
      <c r="S66" s="124"/>
    </row>
    <row r="67" ht="15">
      <c r="K67" s="19"/>
    </row>
    <row r="72" ht="15">
      <c r="A72" s="20"/>
    </row>
  </sheetData>
  <sheetProtection password="EDC4" sheet="1" formatCells="0" formatColumns="0" formatRows="0" insertColumns="0" insertRows="0" insertHyperlinks="0" deleteColumns="0" deleteRows="0" sort="0" autoFilter="0" pivotTables="0"/>
  <protectedRanges>
    <protectedRange sqref="G3:G14" name="Range1"/>
  </protectedRanges>
  <mergeCells count="62">
    <mergeCell ref="A61:S61"/>
    <mergeCell ref="A62:S62"/>
    <mergeCell ref="A63:S63"/>
    <mergeCell ref="A64:S64"/>
    <mergeCell ref="A65:S65"/>
    <mergeCell ref="A66:S66"/>
    <mergeCell ref="A55:S55"/>
    <mergeCell ref="A56:S56"/>
    <mergeCell ref="A57:S57"/>
    <mergeCell ref="A58:S58"/>
    <mergeCell ref="A59:S59"/>
    <mergeCell ref="A60:S60"/>
    <mergeCell ref="A45:J45"/>
    <mergeCell ref="M45:R45"/>
    <mergeCell ref="A46:J46"/>
    <mergeCell ref="A47:J47"/>
    <mergeCell ref="A48:J48"/>
    <mergeCell ref="A49:J49"/>
    <mergeCell ref="A42:J42"/>
    <mergeCell ref="M42:Q42"/>
    <mergeCell ref="R42:S43"/>
    <mergeCell ref="A43:H43"/>
    <mergeCell ref="M43:Q43"/>
    <mergeCell ref="A44:J44"/>
    <mergeCell ref="M44:Q44"/>
    <mergeCell ref="R44:S44"/>
    <mergeCell ref="A40:J40"/>
    <mergeCell ref="M40:Q40"/>
    <mergeCell ref="R40:S40"/>
    <mergeCell ref="A41:J41"/>
    <mergeCell ref="M41:Q41"/>
    <mergeCell ref="R41:S41"/>
    <mergeCell ref="A38:E38"/>
    <mergeCell ref="M38:Q38"/>
    <mergeCell ref="R38:S38"/>
    <mergeCell ref="A39:J39"/>
    <mergeCell ref="M39:Q39"/>
    <mergeCell ref="R39:S39"/>
    <mergeCell ref="A36:E36"/>
    <mergeCell ref="M36:Q36"/>
    <mergeCell ref="R36:S36"/>
    <mergeCell ref="A37:E37"/>
    <mergeCell ref="M37:Q37"/>
    <mergeCell ref="R37:S37"/>
    <mergeCell ref="A31:F31"/>
    <mergeCell ref="A32:F32"/>
    <mergeCell ref="G32:I32"/>
    <mergeCell ref="A35:E35"/>
    <mergeCell ref="M35:Q35"/>
    <mergeCell ref="R35:S35"/>
    <mergeCell ref="A28:E28"/>
    <mergeCell ref="F28:K28"/>
    <mergeCell ref="A29:E29"/>
    <mergeCell ref="F29:K29"/>
    <mergeCell ref="A30:E30"/>
    <mergeCell ref="F30:K30"/>
    <mergeCell ref="A1:S1"/>
    <mergeCell ref="A24:S24"/>
    <mergeCell ref="A26:E26"/>
    <mergeCell ref="F26:K26"/>
    <mergeCell ref="A27:E27"/>
    <mergeCell ref="F27:K27"/>
  </mergeCells>
  <dataValidations count="3">
    <dataValidation type="list" allowBlank="1" showInputMessage="1" showErrorMessage="1" sqref="R42:S43">
      <formula1>"Yes,No"</formula1>
    </dataValidation>
    <dataValidation type="list" allowBlank="1" showInputMessage="1" showErrorMessage="1" sqref="G31">
      <formula1>"SU,SR,OT"</formula1>
    </dataValidation>
    <dataValidation type="list" allowBlank="1" showInputMessage="1" showErrorMessage="1" sqref="G32:I32">
      <formula1>"Normal,Disabled, Severly Disabled"</formula1>
    </dataValidation>
  </dataValidations>
  <printOptions/>
  <pageMargins left="0.34" right="0.24" top="0.52" bottom="0.75" header="0.29"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S139"/>
  <sheetViews>
    <sheetView zoomScale="115" zoomScaleNormal="115" zoomScalePageLayoutView="0" workbookViewId="0" topLeftCell="A130">
      <selection activeCell="A1" sqref="A1:J140"/>
    </sheetView>
  </sheetViews>
  <sheetFormatPr defaultColWidth="9.140625" defaultRowHeight="15"/>
  <cols>
    <col min="7" max="7" width="7.140625" style="0" customWidth="1"/>
    <col min="8" max="8" width="7.57421875" style="0" customWidth="1"/>
    <col min="9" max="9" width="9.8515625" style="0" customWidth="1"/>
    <col min="10" max="10" width="10.8515625" style="0" customWidth="1"/>
  </cols>
  <sheetData>
    <row r="1" spans="1:10" ht="15">
      <c r="A1" s="125" t="s">
        <v>72</v>
      </c>
      <c r="B1" s="125"/>
      <c r="C1" s="125"/>
      <c r="D1" s="125"/>
      <c r="E1" s="125"/>
      <c r="F1" s="125"/>
      <c r="G1" s="125"/>
      <c r="H1" s="125"/>
      <c r="I1" s="125"/>
      <c r="J1" s="125"/>
    </row>
    <row r="2" spans="1:10" ht="6.75" customHeight="1">
      <c r="A2" s="125"/>
      <c r="B2" s="125"/>
      <c r="C2" s="125"/>
      <c r="D2" s="125"/>
      <c r="E2" s="125"/>
      <c r="F2" s="125"/>
      <c r="G2" s="125"/>
      <c r="H2" s="125"/>
      <c r="I2" s="125"/>
      <c r="J2" s="125"/>
    </row>
    <row r="3" spans="1:10" ht="16.5">
      <c r="A3" s="126" t="s">
        <v>225</v>
      </c>
      <c r="B3" s="127"/>
      <c r="C3" s="127"/>
      <c r="D3" s="127"/>
      <c r="E3" s="127"/>
      <c r="F3" s="127"/>
      <c r="G3" s="127"/>
      <c r="H3" s="127"/>
      <c r="I3" s="127"/>
      <c r="J3" s="127"/>
    </row>
    <row r="4" spans="1:10" ht="15">
      <c r="A4" s="128" t="s">
        <v>219</v>
      </c>
      <c r="B4" s="128"/>
      <c r="C4" s="128"/>
      <c r="D4" s="128"/>
      <c r="E4" s="128"/>
      <c r="F4" s="128"/>
      <c r="G4" s="128"/>
      <c r="H4" s="128"/>
      <c r="I4" s="128"/>
      <c r="J4" s="128"/>
    </row>
    <row r="5" spans="1:10" ht="15">
      <c r="A5" s="128" t="s">
        <v>73</v>
      </c>
      <c r="B5" s="128"/>
      <c r="C5" s="128"/>
      <c r="D5" s="128"/>
      <c r="E5" s="128"/>
      <c r="F5" s="128"/>
      <c r="G5" s="128"/>
      <c r="H5" s="128"/>
      <c r="I5" s="128"/>
      <c r="J5" s="128"/>
    </row>
    <row r="6" spans="1:10" ht="2.25" customHeight="1">
      <c r="A6" s="16"/>
      <c r="B6" s="16"/>
      <c r="C6" s="16"/>
      <c r="D6" s="16"/>
      <c r="E6" s="16"/>
      <c r="F6" s="16"/>
      <c r="G6" s="16"/>
      <c r="H6" s="16"/>
      <c r="I6" s="16"/>
      <c r="J6" s="16"/>
    </row>
    <row r="7" spans="1:10" ht="18" customHeight="1">
      <c r="A7" s="117" t="s">
        <v>74</v>
      </c>
      <c r="B7" s="117"/>
      <c r="C7" s="117"/>
      <c r="D7" s="117"/>
      <c r="E7" s="76">
        <f>'Electronic Worksheet'!F26</f>
        <v>0</v>
      </c>
      <c r="F7" s="76"/>
      <c r="G7" s="76"/>
      <c r="H7" s="76"/>
      <c r="I7" s="76"/>
      <c r="J7" s="76"/>
    </row>
    <row r="8" spans="1:10" ht="18" customHeight="1">
      <c r="A8" s="117" t="s">
        <v>75</v>
      </c>
      <c r="B8" s="117"/>
      <c r="C8" s="117"/>
      <c r="D8" s="117"/>
      <c r="E8" s="76">
        <f>'Electronic Worksheet'!F28</f>
        <v>0</v>
      </c>
      <c r="F8" s="76"/>
      <c r="G8" s="76"/>
      <c r="H8" s="76"/>
      <c r="I8" s="76"/>
      <c r="J8" s="76"/>
    </row>
    <row r="9" spans="1:10" ht="18" customHeight="1">
      <c r="A9" s="117" t="s">
        <v>76</v>
      </c>
      <c r="B9" s="117"/>
      <c r="C9" s="117"/>
      <c r="D9" s="117"/>
      <c r="E9" s="129">
        <f>'Electronic Worksheet'!F29</f>
        <v>0</v>
      </c>
      <c r="F9" s="130"/>
      <c r="G9" s="130"/>
      <c r="H9" s="130"/>
      <c r="I9" s="130"/>
      <c r="J9" s="130"/>
    </row>
    <row r="10" spans="1:10" ht="18" customHeight="1">
      <c r="A10" s="117" t="s">
        <v>77</v>
      </c>
      <c r="B10" s="117"/>
      <c r="C10" s="117"/>
      <c r="D10" s="117"/>
      <c r="E10" s="76">
        <f>'Electronic Worksheet'!F28</f>
        <v>0</v>
      </c>
      <c r="F10" s="76"/>
      <c r="G10" s="76"/>
      <c r="H10" s="76"/>
      <c r="I10" s="76"/>
      <c r="J10" s="76"/>
    </row>
    <row r="11" spans="1:10" ht="27" customHeight="1">
      <c r="A11" s="100" t="s">
        <v>78</v>
      </c>
      <c r="B11" s="101"/>
      <c r="C11" s="101"/>
      <c r="D11" s="101"/>
      <c r="E11" s="101"/>
      <c r="F11" s="101"/>
      <c r="G11" s="101"/>
      <c r="H11" s="101"/>
      <c r="I11" s="102"/>
      <c r="J11" s="21">
        <f>'Electronic Worksheet'!K23</f>
        <v>0</v>
      </c>
    </row>
    <row r="12" spans="1:10" ht="15.75" customHeight="1">
      <c r="A12" s="104" t="s">
        <v>79</v>
      </c>
      <c r="B12" s="105"/>
      <c r="C12" s="105"/>
      <c r="D12" s="105"/>
      <c r="E12" s="105"/>
      <c r="F12" s="105"/>
      <c r="G12" s="105"/>
      <c r="H12" s="105"/>
      <c r="I12" s="106"/>
      <c r="J12" s="131">
        <f>IF(AND(I15&lt;0),0,IF(AND(I14&lt;I15,I14&lt;I16,'[1]Electronic Worksheet'!K40=0),I14,IF(AND(I15&lt;I14,I15&lt;I16,'[1]Electronic Worksheet'!K40=0),I15,IF(AND(I16&lt;I14,I16&lt;I15,'[1]Electronic Worksheet'!K40=0),I16,IF(AND(I15=0,I16=0,'[1]Electronic Worksheet'!K40=0),I14,IF('[1]Electronic Worksheet'!K40&gt;0,0))))))</f>
        <v>0</v>
      </c>
    </row>
    <row r="13" spans="1:10" ht="15.75" customHeight="1">
      <c r="A13" s="132" t="s">
        <v>80</v>
      </c>
      <c r="B13" s="133"/>
      <c r="C13" s="133"/>
      <c r="D13" s="133"/>
      <c r="E13" s="133"/>
      <c r="F13" s="133"/>
      <c r="G13" s="133"/>
      <c r="H13" s="134"/>
      <c r="I13" s="23" t="s">
        <v>81</v>
      </c>
      <c r="J13" s="131"/>
    </row>
    <row r="14" spans="1:10" ht="15.75" customHeight="1">
      <c r="A14" s="135" t="s">
        <v>82</v>
      </c>
      <c r="B14" s="135"/>
      <c r="C14" s="135"/>
      <c r="D14" s="135"/>
      <c r="E14" s="135"/>
      <c r="F14" s="135"/>
      <c r="G14" s="135"/>
      <c r="H14" s="135"/>
      <c r="I14" s="24">
        <f>IF(('Electronic Worksheet'!K39+'Electronic Worksheet'!K40)=0,('Electronic Worksheet'!F23-'Electronic Worksheet'!F15),0)</f>
        <v>0</v>
      </c>
      <c r="J14" s="131"/>
    </row>
    <row r="15" spans="1:10" ht="15.75" customHeight="1">
      <c r="A15" s="136" t="s">
        <v>83</v>
      </c>
      <c r="B15" s="136"/>
      <c r="C15" s="136"/>
      <c r="D15" s="136"/>
      <c r="E15" s="136"/>
      <c r="F15" s="136"/>
      <c r="G15" s="136"/>
      <c r="H15" s="136"/>
      <c r="I15" s="25">
        <f>+('Electronic Worksheet'!K41*12)-((SUM('Electronic Worksheet'!B3:B14)+SUM('Electronic Worksheet'!E3:E14))/100*10)</f>
        <v>0</v>
      </c>
      <c r="J15" s="131"/>
    </row>
    <row r="16" spans="1:10" ht="15.75" customHeight="1">
      <c r="A16" s="136" t="s">
        <v>84</v>
      </c>
      <c r="B16" s="136"/>
      <c r="C16" s="136"/>
      <c r="D16" s="136"/>
      <c r="E16" s="136"/>
      <c r="F16" s="136"/>
      <c r="G16" s="136"/>
      <c r="H16" s="136"/>
      <c r="I16" s="24">
        <f>+(SUM('Electronic Worksheet'!B3:B14)+SUM('Electronic Worksheet'!E3:E14))/100*40</f>
        <v>0</v>
      </c>
      <c r="J16" s="131"/>
    </row>
    <row r="17" spans="1:10" ht="15.75" customHeight="1">
      <c r="A17" s="136" t="s">
        <v>85</v>
      </c>
      <c r="B17" s="136"/>
      <c r="C17" s="136"/>
      <c r="D17" s="136"/>
      <c r="E17" s="136"/>
      <c r="F17" s="136"/>
      <c r="G17" s="136"/>
      <c r="H17" s="136"/>
      <c r="I17" s="136"/>
      <c r="J17" s="131"/>
    </row>
    <row r="18" spans="1:10" ht="15.75" customHeight="1">
      <c r="A18" s="137" t="s">
        <v>86</v>
      </c>
      <c r="B18" s="137"/>
      <c r="C18" s="137"/>
      <c r="D18" s="137"/>
      <c r="E18" s="137"/>
      <c r="F18" s="137"/>
      <c r="G18" s="137"/>
      <c r="H18" s="137"/>
      <c r="I18" s="138"/>
      <c r="J18" s="26">
        <f>SUM(J11-J12)</f>
        <v>0</v>
      </c>
    </row>
    <row r="19" spans="1:10" ht="15.75" customHeight="1">
      <c r="A19" s="82" t="s">
        <v>87</v>
      </c>
      <c r="B19" s="103"/>
      <c r="C19" s="103"/>
      <c r="D19" s="103"/>
      <c r="E19" s="103"/>
      <c r="F19" s="103"/>
      <c r="G19" s="103"/>
      <c r="H19" s="139"/>
      <c r="I19" s="8">
        <v>50000</v>
      </c>
      <c r="J19" s="140"/>
    </row>
    <row r="20" spans="1:10" ht="15.75" customHeight="1">
      <c r="A20" s="82" t="s">
        <v>241</v>
      </c>
      <c r="B20" s="103"/>
      <c r="C20" s="103"/>
      <c r="D20" s="103"/>
      <c r="E20" s="103"/>
      <c r="F20" s="103"/>
      <c r="G20" s="103"/>
      <c r="H20" s="139"/>
      <c r="I20" s="27">
        <f>'Electronic Worksheet'!P23</f>
        <v>0</v>
      </c>
      <c r="J20" s="141"/>
    </row>
    <row r="21" spans="1:10" ht="15.75" customHeight="1">
      <c r="A21" s="13"/>
      <c r="B21" s="14"/>
      <c r="C21" s="14"/>
      <c r="D21" s="14"/>
      <c r="E21" s="14"/>
      <c r="F21" s="14"/>
      <c r="G21" s="14" t="s">
        <v>10</v>
      </c>
      <c r="H21" s="14"/>
      <c r="I21" s="27">
        <f>I19+I20</f>
        <v>50000</v>
      </c>
      <c r="J21" s="26">
        <f>I21</f>
        <v>50000</v>
      </c>
    </row>
    <row r="22" spans="1:10" ht="15.75" customHeight="1">
      <c r="A22" s="142" t="s">
        <v>88</v>
      </c>
      <c r="B22" s="105"/>
      <c r="C22" s="105"/>
      <c r="D22" s="105"/>
      <c r="E22" s="105"/>
      <c r="F22" s="105"/>
      <c r="G22" s="105"/>
      <c r="H22" s="105"/>
      <c r="I22" s="106"/>
      <c r="J22" s="131">
        <f>SUM(J18-J21)</f>
        <v>-50000</v>
      </c>
    </row>
    <row r="23" spans="1:10" ht="15.75" customHeight="1">
      <c r="A23" s="143" t="s">
        <v>89</v>
      </c>
      <c r="B23" s="144"/>
      <c r="C23" s="144"/>
      <c r="D23" s="144"/>
      <c r="E23" s="144"/>
      <c r="F23" s="144"/>
      <c r="G23" s="144"/>
      <c r="H23" s="144"/>
      <c r="I23" s="145"/>
      <c r="J23" s="131"/>
    </row>
    <row r="24" spans="1:10" ht="15.75" customHeight="1">
      <c r="A24" s="142" t="s">
        <v>90</v>
      </c>
      <c r="B24" s="105"/>
      <c r="C24" s="105"/>
      <c r="D24" s="105"/>
      <c r="E24" s="105"/>
      <c r="F24" s="105"/>
      <c r="G24" s="105"/>
      <c r="H24" s="106"/>
      <c r="I24" s="23" t="s">
        <v>81</v>
      </c>
      <c r="J24" s="131">
        <f>I26</f>
        <v>0</v>
      </c>
    </row>
    <row r="25" spans="1:10" ht="15.75" customHeight="1">
      <c r="A25" s="136" t="s">
        <v>91</v>
      </c>
      <c r="B25" s="136"/>
      <c r="C25" s="136"/>
      <c r="D25" s="136"/>
      <c r="E25" s="136"/>
      <c r="F25" s="136"/>
      <c r="G25" s="136"/>
      <c r="H25" s="136"/>
      <c r="I25" s="5"/>
      <c r="J25" s="131"/>
    </row>
    <row r="26" spans="1:10" ht="15.75" customHeight="1">
      <c r="A26" s="146" t="s">
        <v>92</v>
      </c>
      <c r="B26" s="147"/>
      <c r="C26" s="147"/>
      <c r="D26" s="147"/>
      <c r="E26" s="147"/>
      <c r="F26" s="147"/>
      <c r="G26" s="147"/>
      <c r="H26" s="148"/>
      <c r="I26" s="149">
        <f>IF(AND('Electronic Worksheet'!R42="Yes",'Electronic Worksheet'!K40&lt;200000),'Electronic Worksheet'!K40,IF(AND('Electronic Worksheet'!R42="Yes",'Electronic Worksheet'!K40&gt;=200000),200000,IF(AND('Electronic Worksheet'!R42="No",'Electronic Worksheet'!K40&lt;30000),'Electronic Worksheet'!K40,IF(AND('Electronic Worksheet'!R42="No",'Electronic Worksheet'!K40&gt;=30000),30000))))</f>
        <v>0</v>
      </c>
      <c r="J26" s="131"/>
    </row>
    <row r="27" spans="1:10" ht="15.75" customHeight="1">
      <c r="A27" s="143" t="s">
        <v>93</v>
      </c>
      <c r="B27" s="144"/>
      <c r="C27" s="144"/>
      <c r="D27" s="144"/>
      <c r="E27" s="144"/>
      <c r="F27" s="144"/>
      <c r="G27" s="144"/>
      <c r="H27" s="145"/>
      <c r="I27" s="149"/>
      <c r="J27" s="131"/>
    </row>
    <row r="28" spans="1:10" ht="15.75" customHeight="1">
      <c r="A28" s="117" t="s">
        <v>94</v>
      </c>
      <c r="B28" s="117"/>
      <c r="C28" s="117"/>
      <c r="D28" s="117"/>
      <c r="E28" s="117"/>
      <c r="F28" s="117"/>
      <c r="G28" s="117"/>
      <c r="H28" s="117"/>
      <c r="I28" s="117"/>
      <c r="J28" s="28">
        <f>'[1]Electronic Worksheet'!K42</f>
        <v>0</v>
      </c>
    </row>
    <row r="29" spans="1:10" ht="15.75" customHeight="1">
      <c r="A29" s="137" t="s">
        <v>95</v>
      </c>
      <c r="B29" s="117"/>
      <c r="C29" s="117"/>
      <c r="D29" s="117"/>
      <c r="E29" s="117"/>
      <c r="F29" s="117"/>
      <c r="G29" s="117"/>
      <c r="H29" s="117"/>
      <c r="I29" s="117"/>
      <c r="J29" s="26">
        <f>SUM(J22-J24+J28)</f>
        <v>-50000</v>
      </c>
    </row>
    <row r="30" spans="1:10" ht="15.75" customHeight="1">
      <c r="A30" s="104" t="s">
        <v>96</v>
      </c>
      <c r="B30" s="105"/>
      <c r="C30" s="105"/>
      <c r="D30" s="105"/>
      <c r="E30" s="105"/>
      <c r="F30" s="105"/>
      <c r="G30" s="105"/>
      <c r="H30" s="105"/>
      <c r="I30" s="106"/>
      <c r="J30" s="150"/>
    </row>
    <row r="31" spans="1:10" ht="15.75" customHeight="1">
      <c r="A31" s="99" t="s">
        <v>226</v>
      </c>
      <c r="B31" s="99"/>
      <c r="C31" s="99"/>
      <c r="D31" s="99"/>
      <c r="E31" s="99"/>
      <c r="F31" s="99"/>
      <c r="G31" s="99"/>
      <c r="H31" s="66">
        <f>'Electronic Worksheet'!L23</f>
        <v>0</v>
      </c>
      <c r="I31" s="153"/>
      <c r="J31" s="151"/>
    </row>
    <row r="32" spans="1:10" ht="15.75" customHeight="1">
      <c r="A32" s="99" t="s">
        <v>227</v>
      </c>
      <c r="B32" s="99"/>
      <c r="C32" s="99"/>
      <c r="D32" s="99"/>
      <c r="E32" s="99"/>
      <c r="F32" s="99"/>
      <c r="G32" s="99"/>
      <c r="H32" s="66">
        <f>SUM('Electronic Worksheet'!M23+'Electronic Worksheet'!N23+'Electronic Worksheet'!Q23)</f>
        <v>0</v>
      </c>
      <c r="I32" s="154"/>
      <c r="J32" s="151"/>
    </row>
    <row r="33" spans="1:10" ht="15.75" customHeight="1">
      <c r="A33" s="99" t="s">
        <v>228</v>
      </c>
      <c r="B33" s="99"/>
      <c r="C33" s="99"/>
      <c r="D33" s="99"/>
      <c r="E33" s="99"/>
      <c r="F33" s="99"/>
      <c r="G33" s="99"/>
      <c r="H33" s="66">
        <f>'Electronic Worksheet'!O23+'Electronic Worksheet'!K36+'Electronic Worksheet'!K37+'Electronic Worksheet'!K38</f>
        <v>0</v>
      </c>
      <c r="I33" s="154"/>
      <c r="J33" s="151"/>
    </row>
    <row r="34" spans="1:10" ht="15.75" customHeight="1">
      <c r="A34" s="99" t="s">
        <v>229</v>
      </c>
      <c r="B34" s="99"/>
      <c r="C34" s="99"/>
      <c r="D34" s="99"/>
      <c r="E34" s="99"/>
      <c r="F34" s="99"/>
      <c r="G34" s="99"/>
      <c r="H34" s="66">
        <f>'[1]Electronic Worksheet'!R35</f>
        <v>0</v>
      </c>
      <c r="I34" s="154"/>
      <c r="J34" s="151"/>
    </row>
    <row r="35" spans="1:10" ht="15.75" customHeight="1">
      <c r="A35" s="99" t="s">
        <v>230</v>
      </c>
      <c r="B35" s="99"/>
      <c r="C35" s="99"/>
      <c r="D35" s="99"/>
      <c r="E35" s="99"/>
      <c r="F35" s="99"/>
      <c r="G35" s="99"/>
      <c r="H35" s="66">
        <f>'Electronic Worksheet'!R36</f>
        <v>0</v>
      </c>
      <c r="I35" s="154"/>
      <c r="J35" s="151"/>
    </row>
    <row r="36" spans="1:10" ht="15.75" customHeight="1">
      <c r="A36" s="99" t="s">
        <v>231</v>
      </c>
      <c r="B36" s="99"/>
      <c r="C36" s="99"/>
      <c r="D36" s="99"/>
      <c r="E36" s="99"/>
      <c r="F36" s="99"/>
      <c r="G36" s="99"/>
      <c r="H36" s="66">
        <f>'Electronic Worksheet'!R37</f>
        <v>0</v>
      </c>
      <c r="I36" s="154"/>
      <c r="J36" s="151"/>
    </row>
    <row r="37" spans="1:10" ht="15.75" customHeight="1">
      <c r="A37" s="99" t="s">
        <v>232</v>
      </c>
      <c r="B37" s="99"/>
      <c r="C37" s="99"/>
      <c r="D37" s="99"/>
      <c r="E37" s="99"/>
      <c r="F37" s="99"/>
      <c r="G37" s="99"/>
      <c r="H37" s="66">
        <f>'Electronic Worksheet'!R41</f>
        <v>0</v>
      </c>
      <c r="I37" s="154"/>
      <c r="J37" s="151"/>
    </row>
    <row r="38" spans="1:10" ht="15.75" customHeight="1">
      <c r="A38" s="156" t="s">
        <v>233</v>
      </c>
      <c r="B38" s="157"/>
      <c r="C38" s="157"/>
      <c r="D38" s="157"/>
      <c r="E38" s="157"/>
      <c r="F38" s="157"/>
      <c r="G38" s="158"/>
      <c r="H38" s="149">
        <f>'Electronic Worksheet'!R40</f>
        <v>0</v>
      </c>
      <c r="I38" s="154"/>
      <c r="J38" s="151"/>
    </row>
    <row r="39" spans="1:10" ht="15.75" customHeight="1">
      <c r="A39" s="159" t="s">
        <v>97</v>
      </c>
      <c r="B39" s="160"/>
      <c r="C39" s="160"/>
      <c r="D39" s="160"/>
      <c r="E39" s="160"/>
      <c r="F39" s="160"/>
      <c r="G39" s="161"/>
      <c r="H39" s="149"/>
      <c r="I39" s="154"/>
      <c r="J39" s="151"/>
    </row>
    <row r="40" spans="1:10" ht="15.75" customHeight="1">
      <c r="A40" s="111" t="s">
        <v>98</v>
      </c>
      <c r="B40" s="112"/>
      <c r="C40" s="112"/>
      <c r="D40" s="112"/>
      <c r="E40" s="112"/>
      <c r="F40" s="112"/>
      <c r="G40" s="113"/>
      <c r="H40" s="66">
        <f>'Electronic Worksheet'!K39</f>
        <v>0</v>
      </c>
      <c r="I40" s="154"/>
      <c r="J40" s="151"/>
    </row>
    <row r="41" spans="1:10" ht="15.75" customHeight="1">
      <c r="A41" s="156" t="s">
        <v>99</v>
      </c>
      <c r="B41" s="157"/>
      <c r="C41" s="157"/>
      <c r="D41" s="157"/>
      <c r="E41" s="157"/>
      <c r="F41" s="157"/>
      <c r="G41" s="158"/>
      <c r="H41" s="149">
        <f>'Electronic Worksheet'!R38</f>
        <v>0</v>
      </c>
      <c r="I41" s="154"/>
      <c r="J41" s="151"/>
    </row>
    <row r="42" spans="1:10" ht="15.75" customHeight="1">
      <c r="A42" s="159" t="s">
        <v>100</v>
      </c>
      <c r="B42" s="160"/>
      <c r="C42" s="160"/>
      <c r="D42" s="160"/>
      <c r="E42" s="160"/>
      <c r="F42" s="160"/>
      <c r="G42" s="161"/>
      <c r="H42" s="149"/>
      <c r="I42" s="154"/>
      <c r="J42" s="151"/>
    </row>
    <row r="43" spans="1:10" ht="15.75" customHeight="1">
      <c r="A43" s="156" t="s">
        <v>101</v>
      </c>
      <c r="B43" s="157"/>
      <c r="C43" s="157"/>
      <c r="D43" s="157"/>
      <c r="E43" s="157"/>
      <c r="F43" s="157"/>
      <c r="G43" s="158"/>
      <c r="H43" s="149">
        <f>'Electronic Worksheet'!R39</f>
        <v>0</v>
      </c>
      <c r="I43" s="154"/>
      <c r="J43" s="151"/>
    </row>
    <row r="44" spans="1:10" ht="15.75" customHeight="1">
      <c r="A44" s="162" t="s">
        <v>102</v>
      </c>
      <c r="B44" s="163"/>
      <c r="C44" s="163"/>
      <c r="D44" s="163"/>
      <c r="E44" s="163"/>
      <c r="F44" s="163"/>
      <c r="G44" s="164"/>
      <c r="H44" s="149"/>
      <c r="I44" s="154"/>
      <c r="J44" s="151"/>
    </row>
    <row r="45" spans="1:10" ht="15.75" customHeight="1">
      <c r="A45" s="159" t="s">
        <v>103</v>
      </c>
      <c r="B45" s="160"/>
      <c r="C45" s="160"/>
      <c r="D45" s="160"/>
      <c r="E45" s="160"/>
      <c r="F45" s="160"/>
      <c r="G45" s="161"/>
      <c r="H45" s="149"/>
      <c r="I45" s="154"/>
      <c r="J45" s="151"/>
    </row>
    <row r="46" spans="1:10" ht="15.75" customHeight="1">
      <c r="A46" s="100" t="s">
        <v>104</v>
      </c>
      <c r="B46" s="165"/>
      <c r="C46" s="165"/>
      <c r="D46" s="165"/>
      <c r="E46" s="165"/>
      <c r="F46" s="165"/>
      <c r="G46" s="166"/>
      <c r="H46" s="66">
        <f>'Electronic Worksheet'!R23</f>
        <v>0</v>
      </c>
      <c r="I46" s="154"/>
      <c r="J46" s="151"/>
    </row>
    <row r="47" spans="1:10" ht="15.75" customHeight="1">
      <c r="A47" s="167" t="s">
        <v>105</v>
      </c>
      <c r="B47" s="168"/>
      <c r="C47" s="168"/>
      <c r="D47" s="168"/>
      <c r="E47" s="168"/>
      <c r="F47" s="168"/>
      <c r="G47" s="169"/>
      <c r="H47" s="170">
        <f>SUM(H31:H46)</f>
        <v>0</v>
      </c>
      <c r="I47" s="155"/>
      <c r="J47" s="151"/>
    </row>
    <row r="48" spans="1:10" ht="15.75" customHeight="1">
      <c r="A48" s="159" t="s">
        <v>240</v>
      </c>
      <c r="B48" s="160"/>
      <c r="C48" s="160"/>
      <c r="D48" s="160"/>
      <c r="E48" s="160"/>
      <c r="F48" s="160"/>
      <c r="G48" s="161"/>
      <c r="H48" s="171"/>
      <c r="I48" s="65">
        <f>IF(AND(H47&lt;150001),H47,IF(AND(H47&gt;150000),150000))</f>
        <v>0</v>
      </c>
      <c r="J48" s="152"/>
    </row>
    <row r="49" spans="1:10" ht="30.75" customHeight="1">
      <c r="A49" s="42"/>
      <c r="B49" s="43"/>
      <c r="C49" s="43"/>
      <c r="D49" s="43"/>
      <c r="E49" s="43"/>
      <c r="F49" s="43"/>
      <c r="G49" s="43"/>
      <c r="H49" s="67"/>
      <c r="I49" s="68"/>
      <c r="J49" s="64"/>
    </row>
    <row r="50" spans="1:10" ht="28.5" customHeight="1">
      <c r="A50" s="172" t="s">
        <v>106</v>
      </c>
      <c r="B50" s="173"/>
      <c r="C50" s="173"/>
      <c r="D50" s="173"/>
      <c r="E50" s="173"/>
      <c r="F50" s="173"/>
      <c r="G50" s="173"/>
      <c r="H50" s="174"/>
      <c r="I50" s="65">
        <f>IF('Electronic Worksheet'!K49&lt;50001,'Electronic Worksheet'!K49,50000)</f>
        <v>0</v>
      </c>
      <c r="J50" s="175"/>
    </row>
    <row r="51" spans="1:10" ht="15">
      <c r="A51" s="176" t="s">
        <v>107</v>
      </c>
      <c r="B51" s="177"/>
      <c r="C51" s="177"/>
      <c r="D51" s="177"/>
      <c r="E51" s="177"/>
      <c r="F51" s="177"/>
      <c r="G51" s="177"/>
      <c r="H51" s="178"/>
      <c r="I51" s="179">
        <f>IF(AND('Electronic Worksheet'!K43&lt;25001,'Electronic Worksheet'!G31="OT"),'Electronic Worksheet'!K43,IF(AND('Electronic Worksheet'!K43&gt;25000,'Electronic Worksheet'!G31="OT"),25000,IF(AND('Electronic Worksheet'!K43&lt;50001,'Electronic Worksheet'!G31="SR"),'Electronic Worksheet'!K43,IF(AND('Electronic Worksheet'!K43&gt;50000,'Electronic Worksheet'!G31="SR"),50000,IF(AND('Electronic Worksheet'!K43&lt;50001,'Electronic Worksheet'!G31="SU"),'Electronic Worksheet'!K43,IF(AND('Electronic Worksheet'!K43&gt;50000,'Electronic Worksheet'!G31="SU"),50000))))))</f>
        <v>0</v>
      </c>
      <c r="J51" s="175"/>
    </row>
    <row r="52" spans="1:10" ht="15">
      <c r="A52" s="114" t="s">
        <v>108</v>
      </c>
      <c r="B52" s="180"/>
      <c r="C52" s="180"/>
      <c r="D52" s="180"/>
      <c r="E52" s="180"/>
      <c r="F52" s="180"/>
      <c r="G52" s="180"/>
      <c r="H52" s="181"/>
      <c r="I52" s="179"/>
      <c r="J52" s="175"/>
    </row>
    <row r="53" spans="1:10" ht="15">
      <c r="A53" s="104" t="s">
        <v>109</v>
      </c>
      <c r="B53" s="182"/>
      <c r="C53" s="182"/>
      <c r="D53" s="182"/>
      <c r="E53" s="182"/>
      <c r="F53" s="182"/>
      <c r="G53" s="182"/>
      <c r="H53" s="183"/>
      <c r="I53" s="179">
        <f>IF('Electronic Worksheet'!K44&lt;100001,'Electronic Worksheet'!K44,IF('Electronic Worksheet'!K44&gt;100000,100000))</f>
        <v>0</v>
      </c>
      <c r="J53" s="175"/>
    </row>
    <row r="54" spans="1:10" ht="15">
      <c r="A54" s="114" t="s">
        <v>110</v>
      </c>
      <c r="B54" s="180"/>
      <c r="C54" s="180"/>
      <c r="D54" s="180"/>
      <c r="E54" s="180"/>
      <c r="F54" s="180"/>
      <c r="G54" s="180"/>
      <c r="H54" s="181"/>
      <c r="I54" s="179"/>
      <c r="J54" s="175"/>
    </row>
    <row r="55" spans="1:10" ht="15">
      <c r="A55" s="104" t="s">
        <v>111</v>
      </c>
      <c r="B55" s="182"/>
      <c r="C55" s="182"/>
      <c r="D55" s="182"/>
      <c r="E55" s="182"/>
      <c r="F55" s="182"/>
      <c r="G55" s="182"/>
      <c r="H55" s="183"/>
      <c r="I55" s="179">
        <f>IF('Electronic Worksheet'!K45&lt;125001,'Electronic Worksheet'!K45,IF('Electronic Worksheet'!K45&gt;125000,125000))</f>
        <v>0</v>
      </c>
      <c r="J55" s="175"/>
    </row>
    <row r="56" spans="1:10" ht="15">
      <c r="A56" s="184" t="s">
        <v>112</v>
      </c>
      <c r="B56" s="185"/>
      <c r="C56" s="185"/>
      <c r="D56" s="185"/>
      <c r="E56" s="185"/>
      <c r="F56" s="185"/>
      <c r="G56" s="185"/>
      <c r="H56" s="186"/>
      <c r="I56" s="179"/>
      <c r="J56" s="175"/>
    </row>
    <row r="57" spans="1:10" ht="15">
      <c r="A57" s="184" t="s">
        <v>234</v>
      </c>
      <c r="B57" s="185"/>
      <c r="C57" s="185"/>
      <c r="D57" s="185"/>
      <c r="E57" s="185"/>
      <c r="F57" s="185"/>
      <c r="G57" s="185"/>
      <c r="H57" s="186"/>
      <c r="I57" s="179"/>
      <c r="J57" s="175"/>
    </row>
    <row r="58" spans="1:10" ht="15">
      <c r="A58" s="114" t="s">
        <v>113</v>
      </c>
      <c r="B58" s="180"/>
      <c r="C58" s="180"/>
      <c r="D58" s="180"/>
      <c r="E58" s="180"/>
      <c r="F58" s="180"/>
      <c r="G58" s="180"/>
      <c r="H58" s="181"/>
      <c r="I58" s="179"/>
      <c r="J58" s="175"/>
    </row>
    <row r="59" spans="1:10" ht="15">
      <c r="A59" s="187" t="s">
        <v>114</v>
      </c>
      <c r="B59" s="188"/>
      <c r="C59" s="188"/>
      <c r="D59" s="188"/>
      <c r="E59" s="188"/>
      <c r="F59" s="188"/>
      <c r="G59" s="188"/>
      <c r="H59" s="189"/>
      <c r="I59" s="31">
        <f>'[1]Electronic Worksheet'!K46</f>
        <v>0</v>
      </c>
      <c r="J59" s="175"/>
    </row>
    <row r="60" spans="1:10" ht="15">
      <c r="A60" s="82" t="s">
        <v>115</v>
      </c>
      <c r="B60" s="83"/>
      <c r="C60" s="83"/>
      <c r="D60" s="83"/>
      <c r="E60" s="83"/>
      <c r="F60" s="83"/>
      <c r="G60" s="83"/>
      <c r="H60" s="84"/>
      <c r="I60" s="31">
        <f>'Electronic Worksheet'!K47</f>
        <v>0</v>
      </c>
      <c r="J60" s="175"/>
    </row>
    <row r="61" spans="1:10" ht="15">
      <c r="A61" s="104" t="s">
        <v>116</v>
      </c>
      <c r="B61" s="182"/>
      <c r="C61" s="182"/>
      <c r="D61" s="182"/>
      <c r="E61" s="182"/>
      <c r="F61" s="182"/>
      <c r="G61" s="182"/>
      <c r="H61" s="183"/>
      <c r="I61" s="179">
        <f>'Electronic Worksheet'!K48</f>
        <v>0</v>
      </c>
      <c r="J61" s="175"/>
    </row>
    <row r="62" spans="1:10" ht="15">
      <c r="A62" s="184" t="s">
        <v>117</v>
      </c>
      <c r="B62" s="185"/>
      <c r="C62" s="185"/>
      <c r="D62" s="185"/>
      <c r="E62" s="185"/>
      <c r="F62" s="185"/>
      <c r="G62" s="185"/>
      <c r="H62" s="186"/>
      <c r="I62" s="179"/>
      <c r="J62" s="175"/>
    </row>
    <row r="63" spans="1:10" ht="15">
      <c r="A63" s="114" t="s">
        <v>118</v>
      </c>
      <c r="B63" s="180"/>
      <c r="C63" s="180"/>
      <c r="D63" s="180"/>
      <c r="E63" s="180"/>
      <c r="F63" s="180"/>
      <c r="G63" s="180"/>
      <c r="H63" s="181"/>
      <c r="I63" s="179"/>
      <c r="J63" s="175"/>
    </row>
    <row r="64" spans="1:10" ht="19.5" customHeight="1">
      <c r="A64" s="138" t="s">
        <v>119</v>
      </c>
      <c r="B64" s="83"/>
      <c r="C64" s="83"/>
      <c r="D64" s="83"/>
      <c r="E64" s="83"/>
      <c r="F64" s="83"/>
      <c r="G64" s="83"/>
      <c r="H64" s="84"/>
      <c r="I64" s="5">
        <f>SUM(I48+I50+I51+I53+I55+I59+I60+I61)</f>
        <v>0</v>
      </c>
      <c r="J64" s="32">
        <f>I64</f>
        <v>0</v>
      </c>
    </row>
    <row r="65" spans="1:10" ht="19.5" customHeight="1">
      <c r="A65" s="104" t="s">
        <v>120</v>
      </c>
      <c r="B65" s="190"/>
      <c r="C65" s="190"/>
      <c r="D65" s="190"/>
      <c r="E65" s="190"/>
      <c r="F65" s="190"/>
      <c r="G65" s="190"/>
      <c r="H65" s="190"/>
      <c r="I65" s="191"/>
      <c r="J65" s="26">
        <f>SUM(J29-J64)</f>
        <v>-50000</v>
      </c>
    </row>
    <row r="66" spans="1:10" ht="15">
      <c r="A66" s="104"/>
      <c r="B66" s="105"/>
      <c r="C66" s="105"/>
      <c r="D66" s="105"/>
      <c r="E66" s="105"/>
      <c r="F66" s="105"/>
      <c r="G66" s="105"/>
      <c r="H66" s="105"/>
      <c r="I66" s="105"/>
      <c r="J66" s="192"/>
    </row>
    <row r="67" spans="1:10" ht="24" customHeight="1">
      <c r="A67" s="193" t="s">
        <v>121</v>
      </c>
      <c r="B67" s="194"/>
      <c r="C67" s="194"/>
      <c r="D67" s="194"/>
      <c r="E67" s="194"/>
      <c r="F67" s="194"/>
      <c r="G67" s="194"/>
      <c r="H67" s="194"/>
      <c r="I67" s="194"/>
      <c r="J67" s="195"/>
    </row>
    <row r="68" spans="1:10" ht="15">
      <c r="A68" s="176" t="s">
        <v>122</v>
      </c>
      <c r="B68" s="196"/>
      <c r="C68" s="196"/>
      <c r="D68" s="196"/>
      <c r="E68" s="197"/>
      <c r="F68" s="198" t="s">
        <v>123</v>
      </c>
      <c r="G68" s="199"/>
      <c r="H68" s="199"/>
      <c r="I68" s="200"/>
      <c r="J68" s="204"/>
    </row>
    <row r="69" spans="1:10" ht="15">
      <c r="A69" s="159"/>
      <c r="B69" s="160"/>
      <c r="C69" s="160"/>
      <c r="D69" s="160"/>
      <c r="E69" s="160"/>
      <c r="F69" s="201"/>
      <c r="G69" s="202"/>
      <c r="H69" s="202"/>
      <c r="I69" s="203"/>
      <c r="J69" s="204"/>
    </row>
    <row r="70" spans="1:10" ht="15">
      <c r="A70" s="176" t="s">
        <v>124</v>
      </c>
      <c r="B70" s="196"/>
      <c r="C70" s="196"/>
      <c r="D70" s="196"/>
      <c r="E70" s="197"/>
      <c r="F70" s="104" t="s">
        <v>125</v>
      </c>
      <c r="G70" s="105"/>
      <c r="H70" s="105"/>
      <c r="I70" s="106"/>
      <c r="J70" s="205">
        <f>ROUND(IF(AND(J65&gt;250000,J65&lt;500001,'Electronic Worksheet'!G31="OT"),(J65-250000)*0.05,0),0)</f>
        <v>0</v>
      </c>
    </row>
    <row r="71" spans="1:10" ht="15">
      <c r="A71" s="114" t="s">
        <v>126</v>
      </c>
      <c r="B71" s="115"/>
      <c r="C71" s="115"/>
      <c r="D71" s="115"/>
      <c r="E71" s="116"/>
      <c r="F71" s="114" t="s">
        <v>127</v>
      </c>
      <c r="G71" s="115"/>
      <c r="H71" s="115"/>
      <c r="I71" s="116"/>
      <c r="J71" s="205"/>
    </row>
    <row r="72" spans="1:10" ht="15">
      <c r="A72" s="176" t="s">
        <v>128</v>
      </c>
      <c r="B72" s="196"/>
      <c r="C72" s="196"/>
      <c r="D72" s="196"/>
      <c r="E72" s="197"/>
      <c r="F72" s="206" t="s">
        <v>129</v>
      </c>
      <c r="G72" s="207"/>
      <c r="H72" s="207"/>
      <c r="I72" s="208"/>
      <c r="J72" s="131">
        <f>ROUND(IF(AND(J65&gt;500000,J65&lt;1000001,'Electronic Worksheet'!G31="OT"),((J65-500000)*0.2)+12500,0),0)</f>
        <v>0</v>
      </c>
    </row>
    <row r="73" spans="1:10" ht="15">
      <c r="A73" s="114" t="s">
        <v>130</v>
      </c>
      <c r="B73" s="115"/>
      <c r="C73" s="115"/>
      <c r="D73" s="115"/>
      <c r="E73" s="116"/>
      <c r="F73" s="209" t="s">
        <v>131</v>
      </c>
      <c r="G73" s="210"/>
      <c r="H73" s="210"/>
      <c r="I73" s="211"/>
      <c r="J73" s="131"/>
    </row>
    <row r="74" spans="1:10" ht="15">
      <c r="A74" s="176" t="s">
        <v>132</v>
      </c>
      <c r="B74" s="196"/>
      <c r="C74" s="196"/>
      <c r="D74" s="196"/>
      <c r="E74" s="197"/>
      <c r="F74" s="206" t="s">
        <v>133</v>
      </c>
      <c r="G74" s="207"/>
      <c r="H74" s="207"/>
      <c r="I74" s="208"/>
      <c r="J74" s="131">
        <f>ROUND(IF(AND(J65&gt;1000000,'Electronic Worksheet'!G31="OT"),((J65-1000000)*0.3)+112500,0),0)</f>
        <v>0</v>
      </c>
    </row>
    <row r="75" spans="1:10" ht="15">
      <c r="A75" s="212"/>
      <c r="B75" s="213"/>
      <c r="C75" s="213"/>
      <c r="D75" s="213"/>
      <c r="E75" s="214"/>
      <c r="F75" s="209" t="s">
        <v>134</v>
      </c>
      <c r="G75" s="210"/>
      <c r="H75" s="210"/>
      <c r="I75" s="211"/>
      <c r="J75" s="131"/>
    </row>
    <row r="76" spans="1:10" ht="26.25" customHeight="1">
      <c r="A76" s="193" t="s">
        <v>135</v>
      </c>
      <c r="B76" s="194"/>
      <c r="C76" s="194"/>
      <c r="D76" s="194"/>
      <c r="E76" s="194"/>
      <c r="F76" s="194"/>
      <c r="G76" s="194"/>
      <c r="H76" s="194"/>
      <c r="I76" s="194"/>
      <c r="J76" s="195"/>
    </row>
    <row r="77" spans="1:10" ht="15">
      <c r="A77" s="104" t="s">
        <v>136</v>
      </c>
      <c r="B77" s="105"/>
      <c r="C77" s="105"/>
      <c r="D77" s="105"/>
      <c r="E77" s="106"/>
      <c r="F77" s="198" t="s">
        <v>123</v>
      </c>
      <c r="G77" s="199"/>
      <c r="H77" s="199"/>
      <c r="I77" s="200"/>
      <c r="J77" s="175"/>
    </row>
    <row r="78" spans="1:10" ht="15">
      <c r="A78" s="159" t="s">
        <v>137</v>
      </c>
      <c r="B78" s="160"/>
      <c r="C78" s="160"/>
      <c r="D78" s="160"/>
      <c r="E78" s="161"/>
      <c r="F78" s="201"/>
      <c r="G78" s="202"/>
      <c r="H78" s="202"/>
      <c r="I78" s="203"/>
      <c r="J78" s="175"/>
    </row>
    <row r="79" spans="1:10" ht="15">
      <c r="A79" s="104" t="s">
        <v>138</v>
      </c>
      <c r="B79" s="105"/>
      <c r="C79" s="105"/>
      <c r="D79" s="105"/>
      <c r="E79" s="105"/>
      <c r="F79" s="104" t="s">
        <v>125</v>
      </c>
      <c r="G79" s="105"/>
      <c r="H79" s="105"/>
      <c r="I79" s="106"/>
      <c r="J79" s="131">
        <f>ROUND(IF(AND(J65&gt;300000,J65&lt;500001,'Electronic Worksheet'!G31="SR"),(J65-300000)*0.05,0),0)</f>
        <v>0</v>
      </c>
    </row>
    <row r="80" spans="1:10" ht="15">
      <c r="A80" s="212" t="s">
        <v>139</v>
      </c>
      <c r="B80" s="213"/>
      <c r="C80" s="213"/>
      <c r="D80" s="213"/>
      <c r="E80" s="214"/>
      <c r="F80" s="114" t="s">
        <v>140</v>
      </c>
      <c r="G80" s="115"/>
      <c r="H80" s="115"/>
      <c r="I80" s="116"/>
      <c r="J80" s="131"/>
    </row>
    <row r="81" spans="1:10" ht="15">
      <c r="A81" s="104" t="s">
        <v>141</v>
      </c>
      <c r="B81" s="105"/>
      <c r="C81" s="105"/>
      <c r="D81" s="105"/>
      <c r="E81" s="106"/>
      <c r="F81" s="206" t="s">
        <v>142</v>
      </c>
      <c r="G81" s="207"/>
      <c r="H81" s="207"/>
      <c r="I81" s="208"/>
      <c r="J81" s="131">
        <f>ROUND(IF(AND(J65&gt;500000,J65&lt;1000001,'Electronic Worksheet'!G31="SR"),((J65-500000)*0.2)+10000,0),0)</f>
        <v>0</v>
      </c>
    </row>
    <row r="82" spans="1:10" ht="15">
      <c r="A82" s="212" t="s">
        <v>143</v>
      </c>
      <c r="B82" s="213"/>
      <c r="C82" s="213"/>
      <c r="D82" s="213"/>
      <c r="E82" s="214"/>
      <c r="F82" s="209" t="s">
        <v>144</v>
      </c>
      <c r="G82" s="210"/>
      <c r="H82" s="210"/>
      <c r="I82" s="211"/>
      <c r="J82" s="131"/>
    </row>
    <row r="83" spans="1:10" ht="15">
      <c r="A83" s="176" t="s">
        <v>145</v>
      </c>
      <c r="B83" s="196"/>
      <c r="C83" s="196"/>
      <c r="D83" s="196"/>
      <c r="E83" s="197"/>
      <c r="F83" s="206" t="s">
        <v>146</v>
      </c>
      <c r="G83" s="207"/>
      <c r="H83" s="207"/>
      <c r="I83" s="208"/>
      <c r="J83" s="131">
        <f>ROUND(IF(AND(J65&gt;1000000,'Electronic Worksheet'!G31="SR"),((J65-1000000)*0.3)+110000,0),0)</f>
        <v>0</v>
      </c>
    </row>
    <row r="84" spans="1:10" ht="15">
      <c r="A84" s="212"/>
      <c r="B84" s="213"/>
      <c r="C84" s="213"/>
      <c r="D84" s="213"/>
      <c r="E84" s="214"/>
      <c r="F84" s="209" t="s">
        <v>134</v>
      </c>
      <c r="G84" s="210"/>
      <c r="H84" s="210"/>
      <c r="I84" s="211"/>
      <c r="J84" s="131"/>
    </row>
    <row r="85" spans="1:10" ht="21.75" customHeight="1">
      <c r="A85" s="193" t="s">
        <v>147</v>
      </c>
      <c r="B85" s="194"/>
      <c r="C85" s="194"/>
      <c r="D85" s="194"/>
      <c r="E85" s="194"/>
      <c r="F85" s="194"/>
      <c r="G85" s="194"/>
      <c r="H85" s="194"/>
      <c r="I85" s="194"/>
      <c r="J85" s="195"/>
    </row>
    <row r="86" spans="1:10" ht="20.25" customHeight="1">
      <c r="A86" s="176" t="s">
        <v>236</v>
      </c>
      <c r="B86" s="196"/>
      <c r="C86" s="196"/>
      <c r="D86" s="196"/>
      <c r="E86" s="197"/>
      <c r="F86" s="198" t="s">
        <v>123</v>
      </c>
      <c r="G86" s="199"/>
      <c r="H86" s="199"/>
      <c r="I86" s="200"/>
      <c r="J86" s="215"/>
    </row>
    <row r="87" spans="1:10" ht="11.25" customHeight="1">
      <c r="A87" s="114" t="s">
        <v>235</v>
      </c>
      <c r="B87" s="115"/>
      <c r="C87" s="115"/>
      <c r="D87" s="115"/>
      <c r="E87" s="116"/>
      <c r="F87" s="201"/>
      <c r="G87" s="202"/>
      <c r="H87" s="202"/>
      <c r="I87" s="203"/>
      <c r="J87" s="216"/>
    </row>
    <row r="88" spans="1:10" ht="15">
      <c r="A88" s="176" t="s">
        <v>148</v>
      </c>
      <c r="B88" s="196"/>
      <c r="C88" s="196"/>
      <c r="D88" s="196"/>
      <c r="E88" s="197"/>
      <c r="F88" s="206" t="s">
        <v>149</v>
      </c>
      <c r="G88" s="207"/>
      <c r="H88" s="207"/>
      <c r="I88" s="208"/>
      <c r="J88" s="131">
        <f>ROUND(IF(AND(J65&gt;500000,J65&lt;1000001,'Electronic Worksheet'!G31="SU"),((J65-500000)*0.2),0),0)</f>
        <v>0</v>
      </c>
    </row>
    <row r="89" spans="1:10" ht="15">
      <c r="A89" s="184" t="s">
        <v>150</v>
      </c>
      <c r="B89" s="217"/>
      <c r="C89" s="217"/>
      <c r="D89" s="217"/>
      <c r="E89" s="217"/>
      <c r="F89" s="218" t="s">
        <v>144</v>
      </c>
      <c r="G89" s="219"/>
      <c r="H89" s="219"/>
      <c r="I89" s="220"/>
      <c r="J89" s="131"/>
    </row>
    <row r="90" spans="1:10" ht="15">
      <c r="A90" s="176" t="s">
        <v>151</v>
      </c>
      <c r="B90" s="196"/>
      <c r="C90" s="196"/>
      <c r="D90" s="196"/>
      <c r="E90" s="197"/>
      <c r="F90" s="206" t="s">
        <v>152</v>
      </c>
      <c r="G90" s="207"/>
      <c r="H90" s="207"/>
      <c r="I90" s="208"/>
      <c r="J90" s="131">
        <f>ROUND(IF(AND(J65&gt;1000000,'Electronic Worksheet'!G31="SU"),((J65-1000000)*0.3)+100000,0),0)</f>
        <v>0</v>
      </c>
    </row>
    <row r="91" spans="1:10" ht="15">
      <c r="A91" s="212"/>
      <c r="B91" s="213"/>
      <c r="C91" s="213"/>
      <c r="D91" s="213"/>
      <c r="E91" s="214"/>
      <c r="F91" s="209" t="s">
        <v>134</v>
      </c>
      <c r="G91" s="210"/>
      <c r="H91" s="210"/>
      <c r="I91" s="211"/>
      <c r="J91" s="131"/>
    </row>
    <row r="92" spans="1:10" ht="15">
      <c r="A92" s="16"/>
      <c r="B92" s="16"/>
      <c r="C92" s="16"/>
      <c r="D92" s="16"/>
      <c r="E92" s="16"/>
      <c r="F92" s="16"/>
      <c r="G92" s="16"/>
      <c r="H92" s="16"/>
      <c r="I92" s="16"/>
      <c r="J92" s="16"/>
    </row>
    <row r="93" spans="1:10" ht="15">
      <c r="A93" s="16"/>
      <c r="B93" s="16"/>
      <c r="C93" s="16"/>
      <c r="D93" s="16"/>
      <c r="E93" s="16"/>
      <c r="F93" s="16"/>
      <c r="G93" s="16"/>
      <c r="H93" s="16"/>
      <c r="I93" s="16"/>
      <c r="J93" s="16"/>
    </row>
    <row r="94" spans="1:10" ht="15">
      <c r="A94" s="16"/>
      <c r="B94" s="16"/>
      <c r="C94" s="16"/>
      <c r="D94" s="16"/>
      <c r="E94" s="16"/>
      <c r="F94" s="16"/>
      <c r="G94" s="16"/>
      <c r="H94" s="16"/>
      <c r="I94" s="16"/>
      <c r="J94" s="16"/>
    </row>
    <row r="95" spans="1:10" ht="19.5" customHeight="1">
      <c r="A95" s="137" t="s">
        <v>153</v>
      </c>
      <c r="B95" s="117"/>
      <c r="C95" s="117"/>
      <c r="D95" s="117"/>
      <c r="E95" s="117"/>
      <c r="F95" s="117"/>
      <c r="G95" s="117"/>
      <c r="H95" s="117"/>
      <c r="I95" s="117"/>
      <c r="J95" s="26">
        <f>SUM(J90+J88+J83+J81+J79+J74+J72+J70)</f>
        <v>0</v>
      </c>
    </row>
    <row r="96" spans="1:10" ht="19.5" customHeight="1">
      <c r="A96" s="138" t="s">
        <v>154</v>
      </c>
      <c r="B96" s="221"/>
      <c r="C96" s="221"/>
      <c r="D96" s="221"/>
      <c r="E96" s="221"/>
      <c r="F96" s="221"/>
      <c r="G96" s="221"/>
      <c r="H96" s="221"/>
      <c r="I96" s="222"/>
      <c r="J96" s="26">
        <f>IF(AND(J65&gt;250000,J65&lt;500001,'Electronic Worksheet'!G31="OT"),12500,IF(AND(J65&gt;250000,J65&lt;500001,'Electronic Worksheet'!G31="SR"),12500,0))</f>
        <v>0</v>
      </c>
    </row>
    <row r="97" spans="1:10" ht="19.5" customHeight="1">
      <c r="A97" s="138" t="s">
        <v>155</v>
      </c>
      <c r="B97" s="221"/>
      <c r="C97" s="221"/>
      <c r="D97" s="221"/>
      <c r="E97" s="221"/>
      <c r="F97" s="221"/>
      <c r="G97" s="221"/>
      <c r="H97" s="221"/>
      <c r="I97" s="222"/>
      <c r="J97" s="26">
        <f>IF(J95&gt;J96,J95-J96,0)</f>
        <v>0</v>
      </c>
    </row>
    <row r="98" spans="1:10" ht="19.5" customHeight="1">
      <c r="A98" s="117" t="s">
        <v>156</v>
      </c>
      <c r="B98" s="117"/>
      <c r="C98" s="117"/>
      <c r="D98" s="117"/>
      <c r="E98" s="117"/>
      <c r="F98" s="117"/>
      <c r="G98" s="117"/>
      <c r="H98" s="117"/>
      <c r="I98" s="117"/>
      <c r="J98" s="26">
        <f>ROUND(PRODUCT(J97*0.04),0)</f>
        <v>0</v>
      </c>
    </row>
    <row r="99" spans="1:10" ht="19.5" customHeight="1">
      <c r="A99" s="138" t="s">
        <v>157</v>
      </c>
      <c r="B99" s="221"/>
      <c r="C99" s="221"/>
      <c r="D99" s="221"/>
      <c r="E99" s="221"/>
      <c r="F99" s="221"/>
      <c r="G99" s="221"/>
      <c r="H99" s="221"/>
      <c r="I99" s="222"/>
      <c r="J99" s="26">
        <f>J97+J98</f>
        <v>0</v>
      </c>
    </row>
    <row r="100" spans="1:10" ht="18" customHeight="1">
      <c r="A100" s="104" t="s">
        <v>158</v>
      </c>
      <c r="B100" s="105"/>
      <c r="C100" s="105"/>
      <c r="D100" s="105"/>
      <c r="E100" s="105"/>
      <c r="F100" s="106"/>
      <c r="G100" s="117" t="s">
        <v>220</v>
      </c>
      <c r="H100" s="117"/>
      <c r="I100" s="117"/>
      <c r="J100" s="22">
        <f>'Electronic Worksheet'!S3+'Electronic Worksheet'!S4+'Electronic Worksheet'!S5+'Electronic Worksheet'!S6+'Electronic Worksheet'!S7+'Electronic Worksheet'!S8+'Electronic Worksheet'!S9+'Electronic Worksheet'!S10+'Electronic Worksheet'!S11</f>
        <v>0</v>
      </c>
    </row>
    <row r="101" spans="1:10" ht="18" customHeight="1">
      <c r="A101" s="184"/>
      <c r="B101" s="217"/>
      <c r="C101" s="217"/>
      <c r="D101" s="217"/>
      <c r="E101" s="217"/>
      <c r="F101" s="223"/>
      <c r="G101" s="224">
        <v>44166</v>
      </c>
      <c r="H101" s="117"/>
      <c r="I101" s="117"/>
      <c r="J101" s="22">
        <f>'Electronic Worksheet'!S12</f>
        <v>0</v>
      </c>
    </row>
    <row r="102" spans="1:10" ht="18" customHeight="1">
      <c r="A102" s="184"/>
      <c r="B102" s="217"/>
      <c r="C102" s="217"/>
      <c r="D102" s="217"/>
      <c r="E102" s="217"/>
      <c r="F102" s="223"/>
      <c r="G102" s="224">
        <v>44197</v>
      </c>
      <c r="H102" s="117"/>
      <c r="I102" s="117"/>
      <c r="J102" s="38">
        <f>'Electronic Worksheet'!S13</f>
        <v>0</v>
      </c>
    </row>
    <row r="103" spans="1:10" ht="18" customHeight="1">
      <c r="A103" s="114"/>
      <c r="B103" s="115"/>
      <c r="C103" s="115"/>
      <c r="D103" s="115"/>
      <c r="E103" s="115"/>
      <c r="F103" s="116"/>
      <c r="G103" s="224">
        <v>44228</v>
      </c>
      <c r="H103" s="117"/>
      <c r="I103" s="117"/>
      <c r="J103" s="38">
        <f>'Electronic Worksheet'!S14</f>
        <v>0</v>
      </c>
    </row>
    <row r="104" spans="1:10" ht="19.5" customHeight="1">
      <c r="A104" s="117" t="s">
        <v>159</v>
      </c>
      <c r="B104" s="117"/>
      <c r="C104" s="117"/>
      <c r="D104" s="117"/>
      <c r="E104" s="117"/>
      <c r="F104" s="117"/>
      <c r="G104" s="117"/>
      <c r="H104" s="117"/>
      <c r="I104" s="117"/>
      <c r="J104" s="38">
        <f>J99-(J100+J101+J102+J103)</f>
        <v>0</v>
      </c>
    </row>
    <row r="105" spans="1:10" ht="15">
      <c r="A105" s="16"/>
      <c r="B105" s="16"/>
      <c r="C105" s="16"/>
      <c r="D105" s="16"/>
      <c r="E105" s="16"/>
      <c r="F105" s="16"/>
      <c r="G105" s="16"/>
      <c r="H105" s="16"/>
      <c r="I105" s="16"/>
      <c r="J105" s="16"/>
    </row>
    <row r="106" spans="1:10" ht="15">
      <c r="A106" s="35"/>
      <c r="B106" s="35"/>
      <c r="C106" s="35"/>
      <c r="D106" s="35"/>
      <c r="E106" s="35"/>
      <c r="F106" s="35"/>
      <c r="G106" s="35"/>
      <c r="H106" s="35"/>
      <c r="I106" s="35"/>
      <c r="J106" s="35"/>
    </row>
    <row r="107" spans="1:10" ht="15">
      <c r="A107" s="128" t="s">
        <v>160</v>
      </c>
      <c r="B107" s="225"/>
      <c r="C107" s="225"/>
      <c r="D107" s="225"/>
      <c r="E107" s="225"/>
      <c r="F107" s="225"/>
      <c r="G107" s="225"/>
      <c r="H107" s="225"/>
      <c r="I107" s="225"/>
      <c r="J107" s="225"/>
    </row>
    <row r="108" spans="1:10" ht="15">
      <c r="A108" s="16"/>
      <c r="B108" s="16"/>
      <c r="C108" s="16"/>
      <c r="D108" s="16"/>
      <c r="E108" s="16"/>
      <c r="F108" s="16"/>
      <c r="G108" s="16"/>
      <c r="H108" s="16"/>
      <c r="I108" s="16"/>
      <c r="J108" s="16"/>
    </row>
    <row r="109" spans="1:10" ht="15">
      <c r="A109" s="226" t="s">
        <v>161</v>
      </c>
      <c r="B109" s="226"/>
      <c r="C109" s="226"/>
      <c r="D109" s="226"/>
      <c r="E109" s="226"/>
      <c r="F109" s="226"/>
      <c r="G109" s="226"/>
      <c r="H109" s="226"/>
      <c r="I109" s="226"/>
      <c r="J109" s="226"/>
    </row>
    <row r="110" spans="1:10" ht="15">
      <c r="A110" s="227" t="s">
        <v>237</v>
      </c>
      <c r="B110" s="227"/>
      <c r="C110" s="227"/>
      <c r="D110" s="227"/>
      <c r="E110" s="227"/>
      <c r="F110" s="227"/>
      <c r="G110" s="227"/>
      <c r="H110" s="63">
        <f>'Electronic Worksheet'!K41</f>
        <v>0</v>
      </c>
      <c r="I110" s="63" t="s">
        <v>238</v>
      </c>
      <c r="J110" s="63"/>
    </row>
    <row r="111" spans="1:10" ht="15">
      <c r="A111" s="226" t="s">
        <v>162</v>
      </c>
      <c r="B111" s="226"/>
      <c r="C111" s="226"/>
      <c r="D111" s="226"/>
      <c r="E111" s="226"/>
      <c r="F111" s="226"/>
      <c r="G111" s="226"/>
      <c r="H111" s="226"/>
      <c r="I111" s="226"/>
      <c r="J111" s="226"/>
    </row>
    <row r="112" spans="1:10" ht="15">
      <c r="A112" s="226" t="s">
        <v>163</v>
      </c>
      <c r="B112" s="226"/>
      <c r="C112" s="226"/>
      <c r="D112" s="226"/>
      <c r="E112" s="226"/>
      <c r="F112" s="226"/>
      <c r="G112" s="226"/>
      <c r="H112" s="226"/>
      <c r="I112" s="226"/>
      <c r="J112" s="226"/>
    </row>
    <row r="113" spans="1:10" ht="15">
      <c r="A113" s="39"/>
      <c r="B113" s="16"/>
      <c r="C113" s="16"/>
      <c r="D113" s="16"/>
      <c r="E113" s="16"/>
      <c r="F113" s="16"/>
      <c r="G113" s="16"/>
      <c r="H113" s="16"/>
      <c r="I113" s="16"/>
      <c r="J113" s="16"/>
    </row>
    <row r="114" spans="1:10" ht="15">
      <c r="A114" s="16"/>
      <c r="B114" s="16"/>
      <c r="C114" s="16"/>
      <c r="D114" s="16"/>
      <c r="E114" s="16"/>
      <c r="F114" s="16"/>
      <c r="G114" s="16"/>
      <c r="H114" s="16"/>
      <c r="I114" s="16"/>
      <c r="J114" s="16"/>
    </row>
    <row r="115" spans="1:10" ht="15">
      <c r="A115" s="229" t="s">
        <v>164</v>
      </c>
      <c r="B115" s="229"/>
      <c r="C115" s="229"/>
      <c r="D115" s="229"/>
      <c r="E115" s="229"/>
      <c r="F115" s="229"/>
      <c r="G115" s="229"/>
      <c r="H115" s="229"/>
      <c r="I115" s="229"/>
      <c r="J115" s="229"/>
    </row>
    <row r="116" spans="1:10" ht="15">
      <c r="A116" s="230"/>
      <c r="B116" s="230"/>
      <c r="C116" s="230"/>
      <c r="D116" s="230"/>
      <c r="E116" s="230"/>
      <c r="F116" s="230"/>
      <c r="G116" s="230"/>
      <c r="H116" s="230"/>
      <c r="I116" s="230"/>
      <c r="J116" s="230"/>
    </row>
    <row r="117" spans="1:10" ht="15">
      <c r="A117" s="231" t="s">
        <v>165</v>
      </c>
      <c r="B117" s="230"/>
      <c r="C117" s="230"/>
      <c r="D117" s="230"/>
      <c r="E117" s="230"/>
      <c r="F117" s="230"/>
      <c r="G117" s="230"/>
      <c r="H117" s="230"/>
      <c r="I117" s="230"/>
      <c r="J117" s="230"/>
    </row>
    <row r="118" spans="1:10" ht="15">
      <c r="A118" s="231" t="s">
        <v>166</v>
      </c>
      <c r="B118" s="230"/>
      <c r="C118" s="230"/>
      <c r="D118" s="230"/>
      <c r="E118" s="230"/>
      <c r="F118" s="230"/>
      <c r="G118" s="230"/>
      <c r="H118" s="230"/>
      <c r="I118" s="230"/>
      <c r="J118" s="230"/>
    </row>
    <row r="119" spans="1:10" ht="15">
      <c r="A119" s="219" t="s">
        <v>167</v>
      </c>
      <c r="B119" s="219"/>
      <c r="C119" s="219"/>
      <c r="D119" s="219"/>
      <c r="E119" s="219"/>
      <c r="F119" s="219"/>
      <c r="G119" s="219"/>
      <c r="H119" s="219"/>
      <c r="I119" s="219"/>
      <c r="J119" s="219"/>
    </row>
    <row r="120" spans="1:10" ht="15">
      <c r="A120" s="219" t="s">
        <v>168</v>
      </c>
      <c r="B120" s="219"/>
      <c r="C120" s="219"/>
      <c r="D120" s="219"/>
      <c r="E120" s="219"/>
      <c r="F120" s="219"/>
      <c r="G120" s="219"/>
      <c r="H120" s="219"/>
      <c r="I120" s="219"/>
      <c r="J120" s="219"/>
    </row>
    <row r="121" spans="1:10" ht="15">
      <c r="A121" s="219" t="s">
        <v>169</v>
      </c>
      <c r="B121" s="219"/>
      <c r="C121" s="219"/>
      <c r="D121" s="219"/>
      <c r="E121" s="219"/>
      <c r="F121" s="219"/>
      <c r="G121" s="219"/>
      <c r="H121" s="219"/>
      <c r="I121" s="219"/>
      <c r="J121" s="219"/>
    </row>
    <row r="122" spans="1:19" ht="15">
      <c r="A122" s="35"/>
      <c r="B122" s="35"/>
      <c r="C122" s="35"/>
      <c r="D122" s="35"/>
      <c r="E122" s="35"/>
      <c r="F122" s="35"/>
      <c r="G122" s="35"/>
      <c r="H122" s="35"/>
      <c r="I122" s="35"/>
      <c r="J122" s="35"/>
      <c r="S122">
        <f>'Electronic Worksheet'!F27</f>
        <v>0</v>
      </c>
    </row>
    <row r="123" spans="1:10" ht="15">
      <c r="A123" s="39" t="s">
        <v>170</v>
      </c>
      <c r="B123" s="41" t="s">
        <v>239</v>
      </c>
      <c r="C123" s="16"/>
      <c r="D123" s="16"/>
      <c r="E123" s="16"/>
      <c r="F123" s="16"/>
      <c r="G123" s="39" t="s">
        <v>171</v>
      </c>
      <c r="H123" s="16"/>
      <c r="I123" s="16"/>
      <c r="J123" s="16"/>
    </row>
    <row r="124" spans="1:10" ht="15">
      <c r="A124" s="39" t="s">
        <v>172</v>
      </c>
      <c r="B124" s="40"/>
      <c r="C124" s="16"/>
      <c r="D124" s="16"/>
      <c r="E124" s="16"/>
      <c r="F124" s="16"/>
      <c r="G124" s="39" t="s">
        <v>173</v>
      </c>
      <c r="H124" s="228">
        <f>'Electronic Worksheet'!F27</f>
        <v>0</v>
      </c>
      <c r="I124" s="228"/>
      <c r="J124" s="228"/>
    </row>
    <row r="125" spans="1:10" ht="15">
      <c r="A125" s="39"/>
      <c r="B125" s="16"/>
      <c r="C125" s="16"/>
      <c r="D125" s="16"/>
      <c r="E125" s="16"/>
      <c r="F125" s="16"/>
      <c r="G125" s="39"/>
      <c r="H125" s="16"/>
      <c r="I125" s="16"/>
      <c r="J125" s="16"/>
    </row>
    <row r="126" spans="1:10" ht="15">
      <c r="A126" s="39"/>
      <c r="B126" s="16"/>
      <c r="C126" s="16"/>
      <c r="D126" s="16"/>
      <c r="E126" s="16"/>
      <c r="F126" s="16"/>
      <c r="G126" s="39"/>
      <c r="H126" s="16"/>
      <c r="I126" s="16"/>
      <c r="J126" s="16"/>
    </row>
    <row r="127" spans="1:10" ht="15">
      <c r="A127" s="16"/>
      <c r="B127" s="16"/>
      <c r="C127" s="16"/>
      <c r="D127" s="16"/>
      <c r="E127" s="16"/>
      <c r="F127" s="16"/>
      <c r="G127" s="16"/>
      <c r="H127" s="16"/>
      <c r="I127" s="16"/>
      <c r="J127" s="16"/>
    </row>
    <row r="128" spans="1:10" ht="15">
      <c r="A128" s="39" t="s">
        <v>174</v>
      </c>
      <c r="B128" s="16"/>
      <c r="C128" s="16"/>
      <c r="D128" s="16"/>
      <c r="E128" s="16"/>
      <c r="F128" s="16"/>
      <c r="G128" s="16"/>
      <c r="H128" s="16"/>
      <c r="I128" s="16"/>
      <c r="J128" s="16"/>
    </row>
    <row r="129" spans="1:10" ht="15">
      <c r="A129" s="39" t="s">
        <v>175</v>
      </c>
      <c r="B129" s="16"/>
      <c r="C129" s="16"/>
      <c r="D129" s="16"/>
      <c r="E129" s="16"/>
      <c r="F129" s="16"/>
      <c r="G129" s="16"/>
      <c r="H129" s="16"/>
      <c r="I129" s="16"/>
      <c r="J129" s="16"/>
    </row>
    <row r="130" spans="1:10" ht="15">
      <c r="A130" s="39" t="s">
        <v>176</v>
      </c>
      <c r="B130" s="16"/>
      <c r="C130" s="16"/>
      <c r="D130" s="16"/>
      <c r="E130" s="16"/>
      <c r="F130" s="16"/>
      <c r="G130" s="16"/>
      <c r="H130" s="16"/>
      <c r="I130" s="16"/>
      <c r="J130" s="16"/>
    </row>
    <row r="131" spans="1:10" ht="15">
      <c r="A131" s="39" t="s">
        <v>177</v>
      </c>
      <c r="B131" s="16"/>
      <c r="C131" s="16"/>
      <c r="D131" s="16"/>
      <c r="E131" s="16"/>
      <c r="F131" s="16"/>
      <c r="G131" s="16"/>
      <c r="H131" s="16"/>
      <c r="I131" s="16"/>
      <c r="J131" s="16"/>
    </row>
    <row r="132" spans="1:10" ht="15">
      <c r="A132" s="39" t="s">
        <v>178</v>
      </c>
      <c r="B132" s="16"/>
      <c r="C132" s="16"/>
      <c r="D132" s="16"/>
      <c r="E132" s="16"/>
      <c r="F132" s="16"/>
      <c r="G132" s="16"/>
      <c r="H132" s="16"/>
      <c r="I132" s="16"/>
      <c r="J132" s="16"/>
    </row>
    <row r="133" spans="1:10" ht="15">
      <c r="A133" s="39" t="s">
        <v>179</v>
      </c>
      <c r="B133" s="16"/>
      <c r="C133" s="16"/>
      <c r="D133" s="16"/>
      <c r="E133" s="16"/>
      <c r="F133" s="16"/>
      <c r="G133" s="16"/>
      <c r="H133" s="16"/>
      <c r="I133" s="16"/>
      <c r="J133" s="16"/>
    </row>
    <row r="134" spans="1:10" ht="15">
      <c r="A134" s="39" t="s">
        <v>180</v>
      </c>
      <c r="B134" s="16"/>
      <c r="C134" s="16"/>
      <c r="D134" s="16"/>
      <c r="E134" s="16"/>
      <c r="F134" s="16"/>
      <c r="G134" s="16"/>
      <c r="H134" s="16"/>
      <c r="I134" s="16"/>
      <c r="J134" s="16"/>
    </row>
    <row r="135" spans="1:10" ht="15">
      <c r="A135" s="39"/>
      <c r="B135" s="16"/>
      <c r="C135" s="16"/>
      <c r="D135" s="16"/>
      <c r="E135" s="16"/>
      <c r="F135" s="16"/>
      <c r="G135" s="16"/>
      <c r="H135" s="16"/>
      <c r="I135" s="16"/>
      <c r="J135" s="16"/>
    </row>
    <row r="136" spans="1:10" ht="15">
      <c r="A136" s="39" t="s">
        <v>181</v>
      </c>
      <c r="B136" s="16"/>
      <c r="C136" s="16"/>
      <c r="D136" s="16"/>
      <c r="E136" s="16"/>
      <c r="F136" s="16"/>
      <c r="G136" s="16"/>
      <c r="H136" s="16"/>
      <c r="I136" s="16"/>
      <c r="J136" s="16"/>
    </row>
    <row r="137" spans="1:10" ht="15">
      <c r="A137" s="39" t="s">
        <v>182</v>
      </c>
      <c r="B137" s="16"/>
      <c r="C137" s="16"/>
      <c r="D137" s="16"/>
      <c r="E137" s="16"/>
      <c r="F137" s="16"/>
      <c r="G137" s="16"/>
      <c r="H137" s="16"/>
      <c r="I137" s="16"/>
      <c r="J137" s="16"/>
    </row>
    <row r="138" spans="1:10" ht="15">
      <c r="A138" s="39" t="s">
        <v>183</v>
      </c>
      <c r="B138" s="16"/>
      <c r="C138" s="16"/>
      <c r="D138" s="16"/>
      <c r="E138" s="16"/>
      <c r="F138" s="16"/>
      <c r="G138" s="16"/>
      <c r="H138" s="16"/>
      <c r="I138" s="16"/>
      <c r="J138" s="16"/>
    </row>
    <row r="139" spans="1:10" ht="15">
      <c r="A139" s="39" t="s">
        <v>184</v>
      </c>
      <c r="B139" s="16"/>
      <c r="C139" s="16"/>
      <c r="D139" s="16"/>
      <c r="E139" s="16"/>
      <c r="F139" s="16"/>
      <c r="G139" s="16"/>
      <c r="H139" s="16"/>
      <c r="I139" s="16"/>
      <c r="J139" s="16"/>
    </row>
  </sheetData>
  <sheetProtection password="EDC4" sheet="1" formatCells="0" formatColumns="0" formatRows="0" insertColumns="0" insertRows="0" insertHyperlinks="0" deleteColumns="0" deleteRows="0" sort="0" autoFilter="0" pivotTables="0"/>
  <mergeCells count="158">
    <mergeCell ref="A121:J121"/>
    <mergeCell ref="H124:J124"/>
    <mergeCell ref="A115:J115"/>
    <mergeCell ref="A116:J116"/>
    <mergeCell ref="A117:J117"/>
    <mergeCell ref="A118:J118"/>
    <mergeCell ref="A119:J119"/>
    <mergeCell ref="A120:J120"/>
    <mergeCell ref="A104:I104"/>
    <mergeCell ref="A107:J107"/>
    <mergeCell ref="A109:J109"/>
    <mergeCell ref="A111:J111"/>
    <mergeCell ref="A112:J112"/>
    <mergeCell ref="A110:G110"/>
    <mergeCell ref="A95:I95"/>
    <mergeCell ref="A96:I96"/>
    <mergeCell ref="A97:I97"/>
    <mergeCell ref="A98:I98"/>
    <mergeCell ref="A99:I99"/>
    <mergeCell ref="A100:F103"/>
    <mergeCell ref="G100:I100"/>
    <mergeCell ref="G101:I101"/>
    <mergeCell ref="G102:I102"/>
    <mergeCell ref="G103:I103"/>
    <mergeCell ref="A88:E88"/>
    <mergeCell ref="F88:I88"/>
    <mergeCell ref="J88:J89"/>
    <mergeCell ref="A89:E89"/>
    <mergeCell ref="F89:I89"/>
    <mergeCell ref="A90:E91"/>
    <mergeCell ref="F90:I90"/>
    <mergeCell ref="J90:J91"/>
    <mergeCell ref="F91:I91"/>
    <mergeCell ref="A83:E84"/>
    <mergeCell ref="F83:I83"/>
    <mergeCell ref="J83:J84"/>
    <mergeCell ref="F84:I84"/>
    <mergeCell ref="A85:J85"/>
    <mergeCell ref="A86:E86"/>
    <mergeCell ref="F86:I87"/>
    <mergeCell ref="J86:J87"/>
    <mergeCell ref="A87:E87"/>
    <mergeCell ref="A79:E79"/>
    <mergeCell ref="F79:I79"/>
    <mergeCell ref="J79:J80"/>
    <mergeCell ref="A80:E80"/>
    <mergeCell ref="F80:I80"/>
    <mergeCell ref="A81:E81"/>
    <mergeCell ref="F81:I81"/>
    <mergeCell ref="J81:J82"/>
    <mergeCell ref="A82:E82"/>
    <mergeCell ref="F82:I82"/>
    <mergeCell ref="A74:E75"/>
    <mergeCell ref="F74:I74"/>
    <mergeCell ref="J74:J75"/>
    <mergeCell ref="F75:I75"/>
    <mergeCell ref="A76:J76"/>
    <mergeCell ref="A77:E77"/>
    <mergeCell ref="F77:I78"/>
    <mergeCell ref="J77:J78"/>
    <mergeCell ref="A78:E78"/>
    <mergeCell ref="A70:E70"/>
    <mergeCell ref="F70:I70"/>
    <mergeCell ref="J70:J71"/>
    <mergeCell ref="A71:E71"/>
    <mergeCell ref="F71:I71"/>
    <mergeCell ref="A72:E72"/>
    <mergeCell ref="F72:I72"/>
    <mergeCell ref="J72:J73"/>
    <mergeCell ref="A73:E73"/>
    <mergeCell ref="F73:I73"/>
    <mergeCell ref="A64:H64"/>
    <mergeCell ref="A65:I65"/>
    <mergeCell ref="A66:J66"/>
    <mergeCell ref="A67:J67"/>
    <mergeCell ref="A68:E68"/>
    <mergeCell ref="F68:I69"/>
    <mergeCell ref="J68:J69"/>
    <mergeCell ref="A69:E69"/>
    <mergeCell ref="A59:H59"/>
    <mergeCell ref="A60:H60"/>
    <mergeCell ref="A61:H61"/>
    <mergeCell ref="I61:I63"/>
    <mergeCell ref="A62:H62"/>
    <mergeCell ref="A63:H63"/>
    <mergeCell ref="I53:I54"/>
    <mergeCell ref="A54:H54"/>
    <mergeCell ref="A55:H55"/>
    <mergeCell ref="I55:I58"/>
    <mergeCell ref="A56:H56"/>
    <mergeCell ref="A57:H57"/>
    <mergeCell ref="A58:H58"/>
    <mergeCell ref="A46:G46"/>
    <mergeCell ref="A47:G47"/>
    <mergeCell ref="H47:H48"/>
    <mergeCell ref="A48:G48"/>
    <mergeCell ref="A50:H50"/>
    <mergeCell ref="J50:J63"/>
    <mergeCell ref="A51:H51"/>
    <mergeCell ref="I51:I52"/>
    <mergeCell ref="A52:H52"/>
    <mergeCell ref="A53:H53"/>
    <mergeCell ref="A41:G41"/>
    <mergeCell ref="H41:H42"/>
    <mergeCell ref="A42:G42"/>
    <mergeCell ref="A43:G43"/>
    <mergeCell ref="H43:H45"/>
    <mergeCell ref="A44:G44"/>
    <mergeCell ref="A45:G45"/>
    <mergeCell ref="A36:G36"/>
    <mergeCell ref="A37:G37"/>
    <mergeCell ref="A38:G38"/>
    <mergeCell ref="H38:H39"/>
    <mergeCell ref="A39:G39"/>
    <mergeCell ref="A40:G40"/>
    <mergeCell ref="A28:I28"/>
    <mergeCell ref="A29:I29"/>
    <mergeCell ref="A30:I30"/>
    <mergeCell ref="J30:J48"/>
    <mergeCell ref="A31:G31"/>
    <mergeCell ref="I31:I47"/>
    <mergeCell ref="A32:G32"/>
    <mergeCell ref="A33:G33"/>
    <mergeCell ref="A34:G34"/>
    <mergeCell ref="A35:G35"/>
    <mergeCell ref="A24:H24"/>
    <mergeCell ref="J24:J27"/>
    <mergeCell ref="A25:H25"/>
    <mergeCell ref="A26:H26"/>
    <mergeCell ref="I26:I27"/>
    <mergeCell ref="A27:H27"/>
    <mergeCell ref="A18:I18"/>
    <mergeCell ref="A19:H19"/>
    <mergeCell ref="J19:J20"/>
    <mergeCell ref="A20:H20"/>
    <mergeCell ref="A22:I22"/>
    <mergeCell ref="J22:J23"/>
    <mergeCell ref="A23:I23"/>
    <mergeCell ref="A11:I11"/>
    <mergeCell ref="A12:I12"/>
    <mergeCell ref="J12:J17"/>
    <mergeCell ref="A13:H13"/>
    <mergeCell ref="A14:H14"/>
    <mergeCell ref="A15:H15"/>
    <mergeCell ref="A16:H16"/>
    <mergeCell ref="A17:I17"/>
    <mergeCell ref="A8:D8"/>
    <mergeCell ref="E8:J8"/>
    <mergeCell ref="A9:D9"/>
    <mergeCell ref="E9:J9"/>
    <mergeCell ref="A10:D10"/>
    <mergeCell ref="E10:J10"/>
    <mergeCell ref="A1:J2"/>
    <mergeCell ref="A3:J3"/>
    <mergeCell ref="A4:J4"/>
    <mergeCell ref="A5:J5"/>
    <mergeCell ref="A7:D7"/>
    <mergeCell ref="E7:J7"/>
  </mergeCells>
  <printOptions/>
  <pageMargins left="0.63" right="0.52" top="0.33" bottom="0.29"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49"/>
  <sheetViews>
    <sheetView zoomScalePageLayoutView="0" workbookViewId="0" topLeftCell="A1">
      <selection activeCell="A1" sqref="A1:J47"/>
    </sheetView>
  </sheetViews>
  <sheetFormatPr defaultColWidth="9.140625" defaultRowHeight="15"/>
  <cols>
    <col min="10" max="10" width="9.140625" style="0" customWidth="1"/>
  </cols>
  <sheetData>
    <row r="1" spans="1:10" ht="15">
      <c r="A1" s="232" t="s">
        <v>185</v>
      </c>
      <c r="B1" s="232"/>
      <c r="C1" s="232"/>
      <c r="D1" s="232"/>
      <c r="E1" s="232"/>
      <c r="F1" s="232"/>
      <c r="G1" s="232"/>
      <c r="H1" s="232"/>
      <c r="I1" s="232"/>
      <c r="J1" s="232"/>
    </row>
    <row r="2" spans="1:10" ht="15">
      <c r="A2" s="232"/>
      <c r="B2" s="232"/>
      <c r="C2" s="232"/>
      <c r="D2" s="232"/>
      <c r="E2" s="232"/>
      <c r="F2" s="232"/>
      <c r="G2" s="232"/>
      <c r="H2" s="232"/>
      <c r="I2" s="232"/>
      <c r="J2" s="232"/>
    </row>
    <row r="4" spans="1:10" ht="18.75">
      <c r="A4" s="233" t="s">
        <v>225</v>
      </c>
      <c r="B4" s="233"/>
      <c r="C4" s="233"/>
      <c r="D4" s="233"/>
      <c r="E4" s="233"/>
      <c r="F4" s="233"/>
      <c r="G4" s="233"/>
      <c r="H4" s="233"/>
      <c r="I4" s="233"/>
      <c r="J4" s="233"/>
    </row>
    <row r="5" spans="1:10" ht="15">
      <c r="A5" s="128" t="s">
        <v>219</v>
      </c>
      <c r="B5" s="128"/>
      <c r="C5" s="128"/>
      <c r="D5" s="128"/>
      <c r="E5" s="128"/>
      <c r="F5" s="128"/>
      <c r="G5" s="128"/>
      <c r="H5" s="128"/>
      <c r="I5" s="128"/>
      <c r="J5" s="128"/>
    </row>
    <row r="6" spans="1:10" ht="15">
      <c r="A6" s="128" t="s">
        <v>73</v>
      </c>
      <c r="B6" s="128"/>
      <c r="C6" s="128"/>
      <c r="D6" s="128"/>
      <c r="E6" s="128"/>
      <c r="F6" s="128"/>
      <c r="G6" s="128"/>
      <c r="H6" s="128"/>
      <c r="I6" s="128"/>
      <c r="J6" s="128"/>
    </row>
    <row r="7" spans="1:10" ht="15">
      <c r="A7" s="16"/>
      <c r="B7" s="16"/>
      <c r="C7" s="16"/>
      <c r="D7" s="16"/>
      <c r="E7" s="16"/>
      <c r="F7" s="16"/>
      <c r="G7" s="16"/>
      <c r="H7" s="16"/>
      <c r="I7" s="16"/>
      <c r="J7" s="16"/>
    </row>
    <row r="8" spans="1:10" ht="18" customHeight="1">
      <c r="A8" s="117" t="s">
        <v>74</v>
      </c>
      <c r="B8" s="117"/>
      <c r="C8" s="117"/>
      <c r="D8" s="117"/>
      <c r="E8" s="76">
        <f>'Electronic Worksheet'!F26</f>
        <v>0</v>
      </c>
      <c r="F8" s="76"/>
      <c r="G8" s="76"/>
      <c r="H8" s="76"/>
      <c r="I8" s="76"/>
      <c r="J8" s="76"/>
    </row>
    <row r="9" spans="1:10" ht="18" customHeight="1">
      <c r="A9" s="117" t="s">
        <v>75</v>
      </c>
      <c r="B9" s="117"/>
      <c r="C9" s="117"/>
      <c r="D9" s="117"/>
      <c r="E9" s="76">
        <f>'Electronic Worksheet'!F27</f>
        <v>0</v>
      </c>
      <c r="F9" s="76"/>
      <c r="G9" s="76"/>
      <c r="H9" s="76"/>
      <c r="I9" s="76"/>
      <c r="J9" s="76"/>
    </row>
    <row r="10" spans="1:10" ht="18" customHeight="1">
      <c r="A10" s="117" t="s">
        <v>76</v>
      </c>
      <c r="B10" s="117"/>
      <c r="C10" s="117"/>
      <c r="D10" s="117"/>
      <c r="E10" s="129">
        <f>'Electronic Worksheet'!F29</f>
        <v>0</v>
      </c>
      <c r="F10" s="130"/>
      <c r="G10" s="130"/>
      <c r="H10" s="130"/>
      <c r="I10" s="130"/>
      <c r="J10" s="130"/>
    </row>
    <row r="11" spans="1:10" ht="18" customHeight="1">
      <c r="A11" s="117" t="s">
        <v>77</v>
      </c>
      <c r="B11" s="117"/>
      <c r="C11" s="117"/>
      <c r="D11" s="117"/>
      <c r="E11" s="76">
        <f>'Electronic Worksheet'!F28</f>
        <v>0</v>
      </c>
      <c r="F11" s="76"/>
      <c r="G11" s="76"/>
      <c r="H11" s="76"/>
      <c r="I11" s="76"/>
      <c r="J11" s="76"/>
    </row>
    <row r="12" spans="1:10" ht="15">
      <c r="A12" s="187" t="s">
        <v>78</v>
      </c>
      <c r="B12" s="234"/>
      <c r="C12" s="234"/>
      <c r="D12" s="234"/>
      <c r="E12" s="234"/>
      <c r="F12" s="234"/>
      <c r="G12" s="234"/>
      <c r="H12" s="234"/>
      <c r="I12" s="235"/>
      <c r="J12" s="21">
        <f>'Electronic Worksheet'!K23</f>
        <v>0</v>
      </c>
    </row>
    <row r="13" spans="1:10" ht="15">
      <c r="A13" s="117" t="s">
        <v>186</v>
      </c>
      <c r="B13" s="117"/>
      <c r="C13" s="117"/>
      <c r="D13" s="117"/>
      <c r="E13" s="117"/>
      <c r="F13" s="117"/>
      <c r="G13" s="117"/>
      <c r="H13" s="117"/>
      <c r="I13" s="117"/>
      <c r="J13" s="28">
        <f>'Electronic Worksheet'!K42</f>
        <v>0</v>
      </c>
    </row>
    <row r="14" spans="1:10" ht="15">
      <c r="A14" s="137" t="s">
        <v>187</v>
      </c>
      <c r="B14" s="117"/>
      <c r="C14" s="117"/>
      <c r="D14" s="117"/>
      <c r="E14" s="117"/>
      <c r="F14" s="117"/>
      <c r="G14" s="117"/>
      <c r="H14" s="117"/>
      <c r="I14" s="117"/>
      <c r="J14" s="26">
        <f>SUM(J12+J13)</f>
        <v>0</v>
      </c>
    </row>
    <row r="15" spans="1:10" ht="15">
      <c r="A15" s="138" t="s">
        <v>188</v>
      </c>
      <c r="B15" s="103"/>
      <c r="C15" s="103"/>
      <c r="D15" s="103"/>
      <c r="E15" s="103"/>
      <c r="F15" s="103"/>
      <c r="G15" s="103"/>
      <c r="H15" s="103"/>
      <c r="I15" s="139"/>
      <c r="J15" s="38"/>
    </row>
    <row r="16" spans="1:10" ht="15">
      <c r="A16" s="172" t="s">
        <v>189</v>
      </c>
      <c r="B16" s="173"/>
      <c r="C16" s="173"/>
      <c r="D16" s="173"/>
      <c r="E16" s="173"/>
      <c r="F16" s="173"/>
      <c r="G16" s="173"/>
      <c r="H16" s="174"/>
      <c r="I16" s="24">
        <f>IF('[1]Electronic Worksheet'!R23&lt;50001,'[1]Electronic Worksheet'!R23,50000)</f>
        <v>0</v>
      </c>
      <c r="J16" s="29">
        <f>SUM(I16)</f>
        <v>0</v>
      </c>
    </row>
    <row r="17" spans="1:10" ht="15">
      <c r="A17" s="138" t="s">
        <v>190</v>
      </c>
      <c r="B17" s="221"/>
      <c r="C17" s="221"/>
      <c r="D17" s="221"/>
      <c r="E17" s="221"/>
      <c r="F17" s="221"/>
      <c r="G17" s="221"/>
      <c r="H17" s="221"/>
      <c r="I17" s="222"/>
      <c r="J17" s="26">
        <f>SUM(J14-J16)</f>
        <v>0</v>
      </c>
    </row>
    <row r="18" spans="1:10" ht="15">
      <c r="A18" s="104"/>
      <c r="B18" s="105"/>
      <c r="C18" s="105"/>
      <c r="D18" s="105"/>
      <c r="E18" s="105"/>
      <c r="F18" s="105"/>
      <c r="G18" s="105"/>
      <c r="H18" s="105"/>
      <c r="I18" s="105"/>
      <c r="J18" s="192"/>
    </row>
    <row r="19" spans="1:10" ht="15">
      <c r="A19" s="236" t="s">
        <v>191</v>
      </c>
      <c r="B19" s="237"/>
      <c r="C19" s="237"/>
      <c r="D19" s="237"/>
      <c r="E19" s="237"/>
      <c r="F19" s="237"/>
      <c r="G19" s="237"/>
      <c r="H19" s="237"/>
      <c r="I19" s="237"/>
      <c r="J19" s="238"/>
    </row>
    <row r="20" spans="1:10" ht="15">
      <c r="A20" s="176" t="s">
        <v>192</v>
      </c>
      <c r="B20" s="196"/>
      <c r="C20" s="196"/>
      <c r="D20" s="196"/>
      <c r="E20" s="197"/>
      <c r="F20" s="198" t="s">
        <v>123</v>
      </c>
      <c r="G20" s="199"/>
      <c r="H20" s="199"/>
      <c r="I20" s="200"/>
      <c r="J20" s="204"/>
    </row>
    <row r="21" spans="1:10" ht="15">
      <c r="A21" s="212"/>
      <c r="B21" s="213"/>
      <c r="C21" s="213"/>
      <c r="D21" s="213"/>
      <c r="E21" s="214"/>
      <c r="F21" s="201"/>
      <c r="G21" s="202"/>
      <c r="H21" s="202"/>
      <c r="I21" s="203"/>
      <c r="J21" s="204"/>
    </row>
    <row r="22" spans="1:10" ht="15">
      <c r="A22" s="176" t="s">
        <v>193</v>
      </c>
      <c r="B22" s="196"/>
      <c r="C22" s="196"/>
      <c r="D22" s="196"/>
      <c r="E22" s="197"/>
      <c r="F22" s="104" t="s">
        <v>125</v>
      </c>
      <c r="G22" s="105"/>
      <c r="H22" s="105"/>
      <c r="I22" s="106"/>
      <c r="J22" s="239">
        <f>ROUND(IF(AND(J17&gt;250000,J17&lt;500001),(J17-250000)*0.05,0),0)</f>
        <v>0</v>
      </c>
    </row>
    <row r="23" spans="1:12" ht="15">
      <c r="A23" s="114" t="s">
        <v>194</v>
      </c>
      <c r="B23" s="115"/>
      <c r="C23" s="115"/>
      <c r="D23" s="115"/>
      <c r="E23" s="116"/>
      <c r="F23" s="114" t="s">
        <v>127</v>
      </c>
      <c r="G23" s="115"/>
      <c r="H23" s="115"/>
      <c r="I23" s="116"/>
      <c r="J23" s="239"/>
      <c r="L23">
        <v>12500</v>
      </c>
    </row>
    <row r="24" spans="1:10" ht="15">
      <c r="A24" s="176" t="s">
        <v>195</v>
      </c>
      <c r="B24" s="196"/>
      <c r="C24" s="196"/>
      <c r="D24" s="196"/>
      <c r="E24" s="197"/>
      <c r="F24" s="206" t="s">
        <v>196</v>
      </c>
      <c r="G24" s="207"/>
      <c r="H24" s="207"/>
      <c r="I24" s="208"/>
      <c r="J24" s="240">
        <f>ROUND(IF(AND(J17&gt;500000,J17&lt;750001),((J17-500000)*0.1)+12500,0),0)</f>
        <v>0</v>
      </c>
    </row>
    <row r="25" spans="1:12" ht="15">
      <c r="A25" s="114" t="s">
        <v>197</v>
      </c>
      <c r="B25" s="115"/>
      <c r="C25" s="115"/>
      <c r="D25" s="115"/>
      <c r="E25" s="116"/>
      <c r="F25" s="209" t="s">
        <v>198</v>
      </c>
      <c r="G25" s="210"/>
      <c r="H25" s="210"/>
      <c r="I25" s="211"/>
      <c r="J25" s="241"/>
      <c r="L25">
        <v>25000</v>
      </c>
    </row>
    <row r="26" spans="1:10" ht="15">
      <c r="A26" s="30" t="s">
        <v>199</v>
      </c>
      <c r="B26" s="33"/>
      <c r="C26" s="33"/>
      <c r="D26" s="33"/>
      <c r="E26" s="37"/>
      <c r="F26" s="34" t="s">
        <v>200</v>
      </c>
      <c r="G26" s="35"/>
      <c r="H26" s="35"/>
      <c r="I26" s="36"/>
      <c r="J26" s="240">
        <f>ROUND(IF(AND(J17&gt;750000,J17&lt;1000001),((J17-750000)*0.15)+37500,0),0)</f>
        <v>0</v>
      </c>
    </row>
    <row r="27" spans="1:12" ht="15">
      <c r="A27" s="30" t="s">
        <v>201</v>
      </c>
      <c r="B27" s="33"/>
      <c r="C27" s="33"/>
      <c r="D27" s="33"/>
      <c r="E27" s="37"/>
      <c r="F27" s="34" t="s">
        <v>134</v>
      </c>
      <c r="G27" s="35"/>
      <c r="H27" s="35"/>
      <c r="I27" s="36"/>
      <c r="J27" s="241"/>
      <c r="L27">
        <v>37500</v>
      </c>
    </row>
    <row r="28" spans="1:10" ht="15">
      <c r="A28" s="176" t="s">
        <v>202</v>
      </c>
      <c r="B28" s="196"/>
      <c r="C28" s="196"/>
      <c r="D28" s="196"/>
      <c r="E28" s="197"/>
      <c r="F28" s="206" t="s">
        <v>203</v>
      </c>
      <c r="G28" s="207"/>
      <c r="H28" s="207"/>
      <c r="I28" s="208"/>
      <c r="J28" s="242">
        <f>ROUND(IF(AND(J17&gt;1000000,J17&lt;1250001),((J17-1000000)*0.2)+75000,0),0)</f>
        <v>0</v>
      </c>
    </row>
    <row r="29" spans="1:12" ht="15">
      <c r="A29" s="114" t="s">
        <v>204</v>
      </c>
      <c r="B29" s="115"/>
      <c r="C29" s="115"/>
      <c r="D29" s="115"/>
      <c r="E29" s="116"/>
      <c r="F29" s="209" t="s">
        <v>205</v>
      </c>
      <c r="G29" s="210"/>
      <c r="H29" s="210"/>
      <c r="I29" s="211"/>
      <c r="J29" s="242"/>
      <c r="L29">
        <v>50000</v>
      </c>
    </row>
    <row r="30" spans="1:10" ht="15">
      <c r="A30" s="176" t="s">
        <v>206</v>
      </c>
      <c r="B30" s="196"/>
      <c r="C30" s="196"/>
      <c r="D30" s="196"/>
      <c r="E30" s="197"/>
      <c r="F30" s="206" t="s">
        <v>207</v>
      </c>
      <c r="G30" s="207"/>
      <c r="H30" s="207"/>
      <c r="I30" s="208"/>
      <c r="J30" s="240">
        <f>ROUND(IF(AND(J17&gt;1250000,J17&lt;1500001),((J17-1250000)*0.25)+125000,0),0)</f>
        <v>0</v>
      </c>
    </row>
    <row r="31" spans="1:12" ht="15">
      <c r="A31" s="114" t="s">
        <v>208</v>
      </c>
      <c r="B31" s="115"/>
      <c r="C31" s="115"/>
      <c r="D31" s="115"/>
      <c r="E31" s="116"/>
      <c r="F31" s="209" t="s">
        <v>209</v>
      </c>
      <c r="G31" s="210"/>
      <c r="H31" s="210"/>
      <c r="I31" s="211"/>
      <c r="J31" s="241"/>
      <c r="L31">
        <v>62500</v>
      </c>
    </row>
    <row r="32" spans="1:10" ht="15">
      <c r="A32" s="176" t="s">
        <v>210</v>
      </c>
      <c r="B32" s="196"/>
      <c r="C32" s="196"/>
      <c r="D32" s="196"/>
      <c r="E32" s="197"/>
      <c r="F32" s="206" t="s">
        <v>211</v>
      </c>
      <c r="G32" s="207"/>
      <c r="H32" s="207"/>
      <c r="I32" s="208"/>
      <c r="J32" s="242">
        <f>ROUND(IF(AND(J17&gt;1500000),((J17-1500000)*0.3)+187500,0),0)</f>
        <v>0</v>
      </c>
    </row>
    <row r="33" spans="1:10" ht="15">
      <c r="A33" s="212"/>
      <c r="B33" s="213"/>
      <c r="C33" s="213"/>
      <c r="D33" s="213"/>
      <c r="E33" s="214"/>
      <c r="F33" s="209" t="s">
        <v>209</v>
      </c>
      <c r="G33" s="210"/>
      <c r="H33" s="210"/>
      <c r="I33" s="211"/>
      <c r="J33" s="242"/>
    </row>
    <row r="34" spans="1:10" ht="15">
      <c r="A34" s="16"/>
      <c r="B34" s="16"/>
      <c r="C34" s="16"/>
      <c r="D34" s="16"/>
      <c r="E34" s="16"/>
      <c r="F34" s="16"/>
      <c r="G34" s="16"/>
      <c r="H34" s="16"/>
      <c r="I34" s="16"/>
      <c r="J34" s="16"/>
    </row>
    <row r="35" spans="1:10" ht="15">
      <c r="A35" s="137" t="s">
        <v>212</v>
      </c>
      <c r="B35" s="117"/>
      <c r="C35" s="117"/>
      <c r="D35" s="117"/>
      <c r="E35" s="117"/>
      <c r="F35" s="117"/>
      <c r="G35" s="117"/>
      <c r="H35" s="117"/>
      <c r="I35" s="117"/>
      <c r="J35" s="26">
        <f>SUM(J22:J33)</f>
        <v>0</v>
      </c>
    </row>
    <row r="36" spans="1:10" ht="15">
      <c r="A36" s="138" t="s">
        <v>213</v>
      </c>
      <c r="B36" s="221"/>
      <c r="C36" s="221"/>
      <c r="D36" s="221"/>
      <c r="E36" s="221"/>
      <c r="F36" s="221"/>
      <c r="G36" s="221"/>
      <c r="H36" s="221"/>
      <c r="I36" s="222"/>
      <c r="J36" s="26">
        <f>IF(AND(J17&gt;250000,J17&lt;500001),12500,0)</f>
        <v>0</v>
      </c>
    </row>
    <row r="37" spans="1:10" ht="15">
      <c r="A37" s="138" t="s">
        <v>214</v>
      </c>
      <c r="B37" s="221"/>
      <c r="C37" s="221"/>
      <c r="D37" s="221"/>
      <c r="E37" s="221"/>
      <c r="F37" s="221"/>
      <c r="G37" s="221"/>
      <c r="H37" s="221"/>
      <c r="I37" s="222"/>
      <c r="J37" s="26">
        <f>IF(J35&gt;J36,J35-J36,0)</f>
        <v>0</v>
      </c>
    </row>
    <row r="38" spans="1:10" ht="15">
      <c r="A38" s="117" t="s">
        <v>215</v>
      </c>
      <c r="B38" s="117"/>
      <c r="C38" s="117"/>
      <c r="D38" s="117"/>
      <c r="E38" s="117"/>
      <c r="F38" s="117"/>
      <c r="G38" s="117"/>
      <c r="H38" s="117"/>
      <c r="I38" s="117"/>
      <c r="J38" s="26">
        <f>ROUND(PRODUCT(J37*0.04),0)</f>
        <v>0</v>
      </c>
    </row>
    <row r="39" spans="1:10" ht="15">
      <c r="A39" s="138" t="s">
        <v>216</v>
      </c>
      <c r="B39" s="221"/>
      <c r="C39" s="221"/>
      <c r="D39" s="221"/>
      <c r="E39" s="221"/>
      <c r="F39" s="221"/>
      <c r="G39" s="221"/>
      <c r="H39" s="221"/>
      <c r="I39" s="222"/>
      <c r="J39" s="26">
        <f>J37+J38</f>
        <v>0</v>
      </c>
    </row>
    <row r="40" spans="1:10" ht="15">
      <c r="A40" s="104" t="s">
        <v>217</v>
      </c>
      <c r="B40" s="105"/>
      <c r="C40" s="105"/>
      <c r="D40" s="105"/>
      <c r="E40" s="105"/>
      <c r="F40" s="106"/>
      <c r="G40" s="117" t="s">
        <v>220</v>
      </c>
      <c r="H40" s="117"/>
      <c r="I40" s="117"/>
      <c r="J40" s="22">
        <f>'Electronic Worksheet'!S3+'Electronic Worksheet'!S4+'Electronic Worksheet'!S5+'Electronic Worksheet'!S6+'Electronic Worksheet'!S7+'Electronic Worksheet'!S8+'Electronic Worksheet'!S9+'Electronic Worksheet'!S10+'Electronic Worksheet'!S11</f>
        <v>0</v>
      </c>
    </row>
    <row r="41" spans="1:10" ht="15">
      <c r="A41" s="184"/>
      <c r="B41" s="217"/>
      <c r="C41" s="217"/>
      <c r="D41" s="217"/>
      <c r="E41" s="217"/>
      <c r="F41" s="223"/>
      <c r="G41" s="224">
        <v>44166</v>
      </c>
      <c r="H41" s="117"/>
      <c r="I41" s="117"/>
      <c r="J41" s="22">
        <f>'Electronic Worksheet'!S12</f>
        <v>0</v>
      </c>
    </row>
    <row r="42" spans="1:10" ht="15">
      <c r="A42" s="184"/>
      <c r="B42" s="217"/>
      <c r="C42" s="217"/>
      <c r="D42" s="217"/>
      <c r="E42" s="217"/>
      <c r="F42" s="223"/>
      <c r="G42" s="224">
        <v>44197</v>
      </c>
      <c r="H42" s="117"/>
      <c r="I42" s="117"/>
      <c r="J42" s="38">
        <f>'Electronic Worksheet'!S13</f>
        <v>0</v>
      </c>
    </row>
    <row r="43" spans="1:10" ht="15">
      <c r="A43" s="114"/>
      <c r="B43" s="115"/>
      <c r="C43" s="115"/>
      <c r="D43" s="115"/>
      <c r="E43" s="115"/>
      <c r="F43" s="116"/>
      <c r="G43" s="224">
        <v>44228</v>
      </c>
      <c r="H43" s="117"/>
      <c r="I43" s="117"/>
      <c r="J43" s="38">
        <f>'Electronic Worksheet'!S14</f>
        <v>0</v>
      </c>
    </row>
    <row r="44" spans="1:10" ht="15">
      <c r="A44" s="117" t="s">
        <v>218</v>
      </c>
      <c r="B44" s="117"/>
      <c r="C44" s="117"/>
      <c r="D44" s="117"/>
      <c r="E44" s="117"/>
      <c r="F44" s="117"/>
      <c r="G44" s="117"/>
      <c r="H44" s="117"/>
      <c r="I44" s="117"/>
      <c r="J44" s="38">
        <f>J39-(J40+J41+J42+J43)</f>
        <v>0</v>
      </c>
    </row>
    <row r="45" spans="1:10" ht="15">
      <c r="A45" s="33"/>
      <c r="B45" s="33"/>
      <c r="C45" s="33"/>
      <c r="D45" s="33"/>
      <c r="E45" s="33"/>
      <c r="F45" s="33"/>
      <c r="G45" s="33"/>
      <c r="H45" s="33"/>
      <c r="I45" s="33"/>
      <c r="J45" s="64"/>
    </row>
    <row r="46" spans="1:10" ht="15">
      <c r="A46" s="39" t="s">
        <v>170</v>
      </c>
      <c r="B46" s="41" t="s">
        <v>239</v>
      </c>
      <c r="C46" s="16"/>
      <c r="D46" s="16"/>
      <c r="E46" s="16"/>
      <c r="F46" s="16"/>
      <c r="G46" s="39" t="s">
        <v>171</v>
      </c>
      <c r="H46" s="16"/>
      <c r="I46" s="16"/>
      <c r="J46" s="16"/>
    </row>
    <row r="47" spans="1:10" ht="15">
      <c r="A47" s="39" t="s">
        <v>172</v>
      </c>
      <c r="B47" s="40"/>
      <c r="C47" s="16"/>
      <c r="D47" s="16"/>
      <c r="E47" s="16"/>
      <c r="F47" s="16"/>
      <c r="G47" s="39" t="s">
        <v>173</v>
      </c>
      <c r="H47" s="228">
        <f>'Electronic Worksheet'!F27</f>
        <v>0</v>
      </c>
      <c r="I47" s="228"/>
      <c r="J47" s="228"/>
    </row>
    <row r="48" spans="1:10" ht="15">
      <c r="A48" s="39"/>
      <c r="B48" s="16"/>
      <c r="C48" s="16"/>
      <c r="D48" s="16"/>
      <c r="E48" s="16"/>
      <c r="F48" s="16"/>
      <c r="G48" s="39"/>
      <c r="H48" s="16"/>
      <c r="I48" s="16"/>
      <c r="J48" s="16"/>
    </row>
    <row r="49" spans="1:10" ht="15">
      <c r="A49" s="39"/>
      <c r="B49" s="16"/>
      <c r="C49" s="16"/>
      <c r="D49" s="16"/>
      <c r="E49" s="16"/>
      <c r="F49" s="16"/>
      <c r="G49" s="39"/>
      <c r="H49" s="16"/>
      <c r="I49" s="16"/>
      <c r="J49" s="16"/>
    </row>
  </sheetData>
  <sheetProtection password="EDC4" sheet="1" formatCells="0" formatColumns="0" formatRows="0" insertColumns="0" insertRows="0" insertHyperlinks="0" deleteColumns="0" deleteRows="0" sort="0" autoFilter="0" pivotTables="0"/>
  <mergeCells count="60">
    <mergeCell ref="A44:I44"/>
    <mergeCell ref="H47:J47"/>
    <mergeCell ref="A37:I37"/>
    <mergeCell ref="A38:I38"/>
    <mergeCell ref="A39:I39"/>
    <mergeCell ref="A40:F43"/>
    <mergeCell ref="G40:I40"/>
    <mergeCell ref="G41:I41"/>
    <mergeCell ref="G42:I42"/>
    <mergeCell ref="G43:I43"/>
    <mergeCell ref="A32:E33"/>
    <mergeCell ref="F32:I32"/>
    <mergeCell ref="J32:J33"/>
    <mergeCell ref="F33:I33"/>
    <mergeCell ref="A35:I35"/>
    <mergeCell ref="A36:I36"/>
    <mergeCell ref="A28:E28"/>
    <mergeCell ref="F28:I28"/>
    <mergeCell ref="J28:J29"/>
    <mergeCell ref="A29:E29"/>
    <mergeCell ref="F29:I29"/>
    <mergeCell ref="A30:E30"/>
    <mergeCell ref="F30:I30"/>
    <mergeCell ref="J30:J31"/>
    <mergeCell ref="A31:E31"/>
    <mergeCell ref="F31:I31"/>
    <mergeCell ref="A24:E24"/>
    <mergeCell ref="F24:I24"/>
    <mergeCell ref="J24:J25"/>
    <mergeCell ref="A25:E25"/>
    <mergeCell ref="F25:I25"/>
    <mergeCell ref="J26:J27"/>
    <mergeCell ref="A18:J18"/>
    <mergeCell ref="A19:J19"/>
    <mergeCell ref="A20:E21"/>
    <mergeCell ref="F20:I21"/>
    <mergeCell ref="J20:J21"/>
    <mergeCell ref="A22:E22"/>
    <mergeCell ref="F22:I22"/>
    <mergeCell ref="J22:J23"/>
    <mergeCell ref="A23:E23"/>
    <mergeCell ref="F23:I23"/>
    <mergeCell ref="A12:I12"/>
    <mergeCell ref="A13:I13"/>
    <mergeCell ref="A14:I14"/>
    <mergeCell ref="A15:I15"/>
    <mergeCell ref="A16:H16"/>
    <mergeCell ref="A17:I17"/>
    <mergeCell ref="A9:D9"/>
    <mergeCell ref="E9:J9"/>
    <mergeCell ref="A10:D10"/>
    <mergeCell ref="E10:J10"/>
    <mergeCell ref="A11:D11"/>
    <mergeCell ref="E11:J11"/>
    <mergeCell ref="A1:J2"/>
    <mergeCell ref="A4:J4"/>
    <mergeCell ref="A5:J5"/>
    <mergeCell ref="A6:J6"/>
    <mergeCell ref="A8:D8"/>
    <mergeCell ref="E8:J8"/>
  </mergeCells>
  <printOptions/>
  <pageMargins left="0.7" right="0.34" top="0.48" bottom="0.38"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dc:creator>
  <cp:keywords/>
  <dc:description/>
  <cp:lastModifiedBy>Finance</cp:lastModifiedBy>
  <cp:lastPrinted>2020-12-17T11:45:55Z</cp:lastPrinted>
  <dcterms:created xsi:type="dcterms:W3CDTF">2020-12-10T07:04:50Z</dcterms:created>
  <dcterms:modified xsi:type="dcterms:W3CDTF">2020-12-17T11:47:57Z</dcterms:modified>
  <cp:category/>
  <cp:version/>
  <cp:contentType/>
  <cp:contentStatus/>
</cp:coreProperties>
</file>